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 DAM DIAM\B17\17_06 Bundesratswahlen\2018\"/>
    </mc:Choice>
  </mc:AlternateContent>
  <bookViews>
    <workbookView xWindow="-15" yWindow="-15" windowWidth="9600" windowHeight="11970"/>
  </bookViews>
  <sheets>
    <sheet name="91 - 119" sheetId="1" r:id="rId1"/>
    <sheet name="61 - 90" sheetId="2" r:id="rId2"/>
    <sheet name="31 - 60" sheetId="3" r:id="rId3"/>
    <sheet name="1 - 30" sheetId="4" r:id="rId4"/>
  </sheets>
  <definedNames>
    <definedName name="_xlnm.Print_Area" localSheetId="0">'91 - 119'!$A$1:$H$61</definedName>
  </definedNames>
  <calcPr calcId="162913"/>
</workbook>
</file>

<file path=xl/calcChain.xml><?xml version="1.0" encoding="utf-8"?>
<calcChain xmlns="http://schemas.openxmlformats.org/spreadsheetml/2006/main">
  <c r="A43" i="1" l="1"/>
  <c r="H31" i="2" l="1"/>
  <c r="H30" i="2"/>
  <c r="H26" i="2"/>
  <c r="H25" i="2"/>
  <c r="H24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7" i="4"/>
  <c r="H7" i="4"/>
  <c r="F8" i="4"/>
  <c r="G8" i="4"/>
  <c r="H8" i="4"/>
  <c r="F9" i="4"/>
  <c r="H9" i="4"/>
  <c r="F10" i="4"/>
  <c r="H10" i="4"/>
  <c r="F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H19" i="4"/>
  <c r="F20" i="4"/>
  <c r="G20" i="4"/>
  <c r="H20" i="4"/>
  <c r="F21" i="4"/>
  <c r="G21" i="4"/>
  <c r="H21" i="4"/>
  <c r="F22" i="4"/>
  <c r="H22" i="4"/>
  <c r="F23" i="4"/>
  <c r="G23" i="4"/>
  <c r="H23" i="4"/>
  <c r="F24" i="4"/>
  <c r="H24" i="4"/>
  <c r="F25" i="4"/>
  <c r="G25" i="4"/>
  <c r="H25" i="4"/>
  <c r="F26" i="4"/>
  <c r="G26" i="4"/>
  <c r="H26" i="4"/>
  <c r="F27" i="4"/>
  <c r="H27" i="4"/>
  <c r="F28" i="4"/>
  <c r="G28" i="4"/>
  <c r="H28" i="4"/>
  <c r="F29" i="4"/>
  <c r="G29" i="4"/>
  <c r="H29" i="4"/>
  <c r="F30" i="4"/>
  <c r="G30" i="4"/>
  <c r="H30" i="4"/>
  <c r="F31" i="4"/>
  <c r="H31" i="4"/>
  <c r="F32" i="4"/>
  <c r="H32" i="4"/>
  <c r="F33" i="4"/>
  <c r="H33" i="4"/>
  <c r="F34" i="4"/>
  <c r="H34" i="4"/>
  <c r="F35" i="4"/>
  <c r="G35" i="4"/>
  <c r="H35" i="4"/>
  <c r="F36" i="4"/>
  <c r="G36" i="4"/>
  <c r="H36" i="4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F7" i="3"/>
  <c r="G7" i="3"/>
  <c r="H7" i="3"/>
  <c r="F8" i="3"/>
  <c r="G8" i="3"/>
  <c r="H8" i="3"/>
  <c r="F9" i="3"/>
  <c r="H9" i="3"/>
  <c r="F10" i="3"/>
  <c r="H10" i="3"/>
  <c r="F11" i="3"/>
  <c r="G11" i="3"/>
  <c r="H11" i="3"/>
  <c r="F12" i="3"/>
  <c r="H12" i="3"/>
  <c r="F13" i="3"/>
  <c r="G13" i="3"/>
  <c r="H13" i="3"/>
  <c r="F14" i="3"/>
  <c r="H14" i="3"/>
  <c r="F15" i="3"/>
  <c r="G15" i="3"/>
  <c r="H15" i="3"/>
  <c r="F16" i="3"/>
  <c r="H16" i="3"/>
  <c r="F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G36" i="2"/>
  <c r="F36" i="2"/>
  <c r="G35" i="2"/>
  <c r="F35" i="2"/>
  <c r="G34" i="2"/>
  <c r="F34" i="2"/>
  <c r="G33" i="2"/>
  <c r="F33" i="2"/>
  <c r="G32" i="2"/>
  <c r="F32" i="2"/>
  <c r="G31" i="2"/>
  <c r="F31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F17" i="1"/>
  <c r="H15" i="1"/>
  <c r="F15" i="1"/>
  <c r="H14" i="1"/>
  <c r="F14" i="1"/>
  <c r="F13" i="1"/>
  <c r="H12" i="1"/>
  <c r="F12" i="1"/>
  <c r="H11" i="1"/>
  <c r="F11" i="1"/>
  <c r="H10" i="1"/>
  <c r="G10" i="1"/>
  <c r="F10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<sst xmlns="http://schemas.openxmlformats.org/spreadsheetml/2006/main" count="793" uniqueCount="365">
  <si>
    <t>Name</t>
  </si>
  <si>
    <t xml:space="preserve">Geboren </t>
  </si>
  <si>
    <t>Bürgerort</t>
  </si>
  <si>
    <t>Kanton</t>
  </si>
  <si>
    <t>Gewählt</t>
  </si>
  <si>
    <t>Zurückgetreten</t>
  </si>
  <si>
    <t>Gestorben</t>
  </si>
  <si>
    <t>Furrer, Jonas</t>
  </si>
  <si>
    <t>Winterthur</t>
  </si>
  <si>
    <t>ZH</t>
  </si>
  <si>
    <t xml:space="preserve"> -</t>
  </si>
  <si>
    <t>Ochsenbein, Ulrich</t>
  </si>
  <si>
    <t>Nidau</t>
  </si>
  <si>
    <t>BE</t>
  </si>
  <si>
    <t>Druey, Daniel-Henri</t>
  </si>
  <si>
    <t>Faoug</t>
  </si>
  <si>
    <t>VD</t>
  </si>
  <si>
    <t>Munzinger, Martin J.</t>
  </si>
  <si>
    <t>Olten</t>
  </si>
  <si>
    <t>SO</t>
  </si>
  <si>
    <t>Franscini, Stefano</t>
  </si>
  <si>
    <t>Bodio</t>
  </si>
  <si>
    <t>TI</t>
  </si>
  <si>
    <t>Frey-Herosee, Friedrich</t>
  </si>
  <si>
    <t>Aarau</t>
  </si>
  <si>
    <t>AG</t>
  </si>
  <si>
    <t>Naeff, Wilhelm Math.</t>
  </si>
  <si>
    <t>Altstätten</t>
  </si>
  <si>
    <t>SG</t>
  </si>
  <si>
    <t>Stämpfli, Jakob</t>
  </si>
  <si>
    <t>Schwanden</t>
  </si>
  <si>
    <t>Fornerod, Constant</t>
  </si>
  <si>
    <t>Avenches</t>
  </si>
  <si>
    <t>Knüsel, Josef Martin</t>
  </si>
  <si>
    <t>Luzern</t>
  </si>
  <si>
    <t>LU</t>
  </si>
  <si>
    <t>Pioda, Giovanni Battista</t>
  </si>
  <si>
    <t>Locarno</t>
  </si>
  <si>
    <t>Dubs, Jakob</t>
  </si>
  <si>
    <t>Affoltern</t>
  </si>
  <si>
    <t>Schenk, Karl</t>
  </si>
  <si>
    <t>Signau</t>
  </si>
  <si>
    <t>Challet-Venel, J.-Jacques</t>
  </si>
  <si>
    <t>Genève</t>
  </si>
  <si>
    <t>GE</t>
  </si>
  <si>
    <t>Welti, Emil</t>
  </si>
  <si>
    <t>Zurzach</t>
  </si>
  <si>
    <t>Ruffy, Victor</t>
  </si>
  <si>
    <t>Lutry</t>
  </si>
  <si>
    <t>Ceresole, Paul</t>
  </si>
  <si>
    <t>Vevey</t>
  </si>
  <si>
    <t>Scherer, Johann Jakob</t>
  </si>
  <si>
    <t>Borel, Eugène</t>
  </si>
  <si>
    <t>Neuchâtel</t>
  </si>
  <si>
    <t>NE</t>
  </si>
  <si>
    <t>Heer, Joachim</t>
  </si>
  <si>
    <t>Glarus</t>
  </si>
  <si>
    <t>GL</t>
  </si>
  <si>
    <t>Anderwert, Fridolin</t>
  </si>
  <si>
    <t>Emmishofen</t>
  </si>
  <si>
    <t>TG</t>
  </si>
  <si>
    <t>Hammer, Bernhard</t>
  </si>
  <si>
    <t>Droz, Numa</t>
  </si>
  <si>
    <t>La Chaux-de-Fonds</t>
  </si>
  <si>
    <t>Bavier, Simeon</t>
  </si>
  <si>
    <t>Chur</t>
  </si>
  <si>
    <t>GR</t>
  </si>
  <si>
    <t>Hertenstein, Wilhelm</t>
  </si>
  <si>
    <t>Kyburg</t>
  </si>
  <si>
    <t>Ruchonnet, Louis</t>
  </si>
  <si>
    <t>St-Saphorin</t>
  </si>
  <si>
    <t>Deucher, Adolf</t>
  </si>
  <si>
    <t>Steckborn</t>
  </si>
  <si>
    <t>Hauser, Walter</t>
  </si>
  <si>
    <t>St. Gallen</t>
  </si>
  <si>
    <t>Frey, Emil</t>
  </si>
  <si>
    <t>Münchenstein</t>
  </si>
  <si>
    <t>BL</t>
  </si>
  <si>
    <t>Zemp, Joseph</t>
  </si>
  <si>
    <t>Entlebuch</t>
  </si>
  <si>
    <t>Lachenal, Adrien</t>
  </si>
  <si>
    <t>Ruffy, Eugène</t>
  </si>
  <si>
    <t>Müller, Eduard</t>
  </si>
  <si>
    <t>Brenner, Ernst</t>
  </si>
  <si>
    <t>Basel</t>
  </si>
  <si>
    <t>BS</t>
  </si>
  <si>
    <t>Comtesse, Robert</t>
  </si>
  <si>
    <t>Ruchet, Marc-Emile</t>
  </si>
  <si>
    <t>Bex</t>
  </si>
  <si>
    <t>Forrer, Ludwig</t>
  </si>
  <si>
    <t>Bäretswil u. Winterthur</t>
  </si>
  <si>
    <t>Schobinger, Josef Anton</t>
  </si>
  <si>
    <t>Hoffmann, Arthur</t>
  </si>
  <si>
    <t>Motta, Giuseppe</t>
  </si>
  <si>
    <t>Airolo</t>
  </si>
  <si>
    <t>Perrier, Louis</t>
  </si>
  <si>
    <t>Decoppet, Camille</t>
  </si>
  <si>
    <t>Suscevaz et Yverdon</t>
  </si>
  <si>
    <t>Schulthess, Edmund</t>
  </si>
  <si>
    <t>Brugg</t>
  </si>
  <si>
    <t>Calonder, Felix L.</t>
  </si>
  <si>
    <t>Trins</t>
  </si>
  <si>
    <t>Ador, Gustave</t>
  </si>
  <si>
    <t>Haab, Robert</t>
  </si>
  <si>
    <t>Wädenswil</t>
  </si>
  <si>
    <t>Scheurer, Karl</t>
  </si>
  <si>
    <t>Erlach</t>
  </si>
  <si>
    <t>Chuard, Ernest</t>
  </si>
  <si>
    <t>Corcelles s. Payerne</t>
  </si>
  <si>
    <t>Musy, Jean-Marie</t>
  </si>
  <si>
    <t>Albeuve</t>
  </si>
  <si>
    <t>FR</t>
  </si>
  <si>
    <t>Häberlin, Heinrich</t>
  </si>
  <si>
    <t>Bissegg u. Frauenfeld</t>
  </si>
  <si>
    <t>Château-d'Oex</t>
  </si>
  <si>
    <t>Minger, Rudolf</t>
  </si>
  <si>
    <t>Mülchi u. Schüpfen</t>
  </si>
  <si>
    <t>Meyer, Albert</t>
  </si>
  <si>
    <t>Fällanden u. Zürich</t>
  </si>
  <si>
    <t>Baumann, Johannes</t>
  </si>
  <si>
    <t>Herisau</t>
  </si>
  <si>
    <t>AR</t>
  </si>
  <si>
    <t>Etter, Philipp</t>
  </si>
  <si>
    <t>Menzingen</t>
  </si>
  <si>
    <t>ZG</t>
  </si>
  <si>
    <t>Obrecht, Hermann</t>
  </si>
  <si>
    <t>Grenchen</t>
  </si>
  <si>
    <t>Wetter, Ernst</t>
  </si>
  <si>
    <t>Celio, Enrico</t>
  </si>
  <si>
    <t>Ambri</t>
  </si>
  <si>
    <t>Stampfli, Walter</t>
  </si>
  <si>
    <t>Aeschi</t>
  </si>
  <si>
    <t>von Steiger, Eduard</t>
  </si>
  <si>
    <t>Bern u. Langnau i. E.</t>
  </si>
  <si>
    <t>Kobelt, Karl</t>
  </si>
  <si>
    <t>Marbach</t>
  </si>
  <si>
    <t>Nobs, Ernst</t>
  </si>
  <si>
    <t>Petitpierre, Max</t>
  </si>
  <si>
    <t>Neuchâtel et Couvet</t>
  </si>
  <si>
    <t>Rubattel, Rodolphe</t>
  </si>
  <si>
    <t>Villarzel</t>
  </si>
  <si>
    <t>Escher, Josef</t>
  </si>
  <si>
    <t>Simplon-Dorf</t>
  </si>
  <si>
    <t>VS</t>
  </si>
  <si>
    <t>Feldmann, Markus</t>
  </si>
  <si>
    <t>Glarus und Bern</t>
  </si>
  <si>
    <t>Weber, Max</t>
  </si>
  <si>
    <t>Zürich</t>
  </si>
  <si>
    <t>Streuli, Hans</t>
  </si>
  <si>
    <t>Wädenswil u. Richterswil</t>
  </si>
  <si>
    <t>Holenstein, Thomas</t>
  </si>
  <si>
    <t>Bütschwil</t>
  </si>
  <si>
    <t>Chaudet, Paul</t>
  </si>
  <si>
    <t>Corsier s. Vevey</t>
  </si>
  <si>
    <t>Lepori, Giuseppe</t>
  </si>
  <si>
    <t>Lopagno</t>
  </si>
  <si>
    <t>Wahlen, Friedrich Traugott</t>
  </si>
  <si>
    <t>Trimstein u. Bern</t>
  </si>
  <si>
    <t>Bourgknecht, Jean</t>
  </si>
  <si>
    <t>Fribourg</t>
  </si>
  <si>
    <t>Spühler, Willy</t>
  </si>
  <si>
    <t>von Moos, Ludwig</t>
  </si>
  <si>
    <t>Sachseln</t>
  </si>
  <si>
    <t>OW</t>
  </si>
  <si>
    <t>Tschudi, Hans-Peter</t>
  </si>
  <si>
    <t>Schwanden u. Basel</t>
  </si>
  <si>
    <t>Schaffner, Hans</t>
  </si>
  <si>
    <t>Gränichen</t>
  </si>
  <si>
    <t>Bonvin, Roger</t>
  </si>
  <si>
    <t>Gnägi, Rudolf</t>
  </si>
  <si>
    <t>Schwadernau</t>
  </si>
  <si>
    <t>SVP</t>
  </si>
  <si>
    <t>Celio, Nello</t>
  </si>
  <si>
    <t>Quinto (Lev.)</t>
  </si>
  <si>
    <t>Graber, Pierre</t>
  </si>
  <si>
    <t>Brugger, Ernst</t>
  </si>
  <si>
    <t>Möriken und Grossau</t>
  </si>
  <si>
    <t>Furgler, Kurt</t>
  </si>
  <si>
    <t>CVP</t>
  </si>
  <si>
    <t>Ritschard, Willy</t>
  </si>
  <si>
    <t>Oberhofen u. Luterbach</t>
  </si>
  <si>
    <t>Hürlimann, Hans</t>
  </si>
  <si>
    <t>Walchwil</t>
  </si>
  <si>
    <t>Chevallaz, Georges-André</t>
  </si>
  <si>
    <t>Montherod</t>
  </si>
  <si>
    <t>Honegger, Fritz</t>
  </si>
  <si>
    <t>Fischenthal u. Rüschlikon</t>
  </si>
  <si>
    <t>Aubert, Pierre</t>
  </si>
  <si>
    <t>Savagnier</t>
  </si>
  <si>
    <t>Schlumpf, Leon</t>
  </si>
  <si>
    <t>Mönchaltdorf u. Felsberg</t>
  </si>
  <si>
    <t>Egli, Alphons</t>
  </si>
  <si>
    <t>Entlebuch u. Luzern</t>
  </si>
  <si>
    <t>Friedrich, Rudolf</t>
  </si>
  <si>
    <t>Stich, Otto</t>
  </si>
  <si>
    <t>Kleinlützel</t>
  </si>
  <si>
    <t>Delamuraz, Jean-Pascal</t>
  </si>
  <si>
    <t>Longirod</t>
  </si>
  <si>
    <t>Kopp, Elisabeth</t>
  </si>
  <si>
    <t>Koller, Arnold</t>
  </si>
  <si>
    <t>Gossau u. Oberbüren</t>
  </si>
  <si>
    <t>Cotti, Flavio</t>
  </si>
  <si>
    <t>Prato Sornico</t>
  </si>
  <si>
    <t>Felber, René</t>
  </si>
  <si>
    <t>Kottwil und Le Locle</t>
  </si>
  <si>
    <t>31.03.1993</t>
  </si>
  <si>
    <t>Ogi, Adolf</t>
  </si>
  <si>
    <t>Kandersteg</t>
  </si>
  <si>
    <t>Villiger, Kaspar</t>
  </si>
  <si>
    <t>Sins und Pfeffikon</t>
  </si>
  <si>
    <t>Dreifuss, Ruth</t>
  </si>
  <si>
    <t>Endingen</t>
  </si>
  <si>
    <t>10.03.1993</t>
  </si>
  <si>
    <t>Leuenberger, Moritz</t>
  </si>
  <si>
    <t xml:space="preserve">Rohrbach </t>
  </si>
  <si>
    <t>Couchepin, Pascal</t>
  </si>
  <si>
    <t xml:space="preserve">Martigny </t>
  </si>
  <si>
    <t>11.03.1998</t>
  </si>
  <si>
    <t>20.06.1998</t>
  </si>
  <si>
    <t>04.10.1998</t>
  </si>
  <si>
    <t>30.03.1998</t>
  </si>
  <si>
    <t>30.04.1999</t>
  </si>
  <si>
    <t>11.03.1999</t>
  </si>
  <si>
    <t>Deiss, Joseph</t>
  </si>
  <si>
    <t>Zeihen</t>
  </si>
  <si>
    <t>04.03.1999</t>
  </si>
  <si>
    <t>Metzler-Arnold, Ruth</t>
  </si>
  <si>
    <t>AI</t>
  </si>
  <si>
    <t>Wädenswil und St. Gallen</t>
  </si>
  <si>
    <t>Ste-Croix et Neuchâtel</t>
  </si>
  <si>
    <t>Seedorf, Grindelwald und Zürich</t>
  </si>
  <si>
    <t>Icogne-Lens, Chermignon et Nendaz</t>
  </si>
  <si>
    <t>Langenbruck und La Chaux-de-Fonds</t>
  </si>
  <si>
    <t>Niederönz, Luzern und Zumikon</t>
  </si>
  <si>
    <t>Willisau, Richenthal und Balgach</t>
  </si>
  <si>
    <t>FDP</t>
  </si>
  <si>
    <t>LPS</t>
  </si>
  <si>
    <t>Mitglieder des Bundesrates</t>
  </si>
  <si>
    <t>CPV</t>
  </si>
  <si>
    <t>Partei 1)</t>
  </si>
  <si>
    <t>Valens u. Pfäfers</t>
  </si>
  <si>
    <t>1) Die Parteibezeichnung richtet sich nach den heute verwendeten Namen.</t>
  </si>
  <si>
    <t xml:space="preserve">FDP        </t>
  </si>
  <si>
    <t>Christlichdemokratische Volkspartei der Schweiz</t>
  </si>
  <si>
    <t>Sozialdemokratische Partei der Schweiz</t>
  </si>
  <si>
    <t>Schweizerische Volkspartei</t>
  </si>
  <si>
    <t>Liberale Partei der Schweiz</t>
  </si>
  <si>
    <t>LdU</t>
  </si>
  <si>
    <t>Landesring der Unabhängigen</t>
  </si>
  <si>
    <t>EVP</t>
  </si>
  <si>
    <t>Evangelische Volkspartei der Schweiz</t>
  </si>
  <si>
    <t>CSP</t>
  </si>
  <si>
    <t>Christlichsoziale Partei</t>
  </si>
  <si>
    <t xml:space="preserve">PdA             </t>
  </si>
  <si>
    <t>Partei der Arbeit</t>
  </si>
  <si>
    <t>Sol.</t>
  </si>
  <si>
    <t>Solidarität</t>
  </si>
  <si>
    <t>FGA</t>
  </si>
  <si>
    <t>Grün-alternative und feministische Gruppierungen</t>
  </si>
  <si>
    <t>(Sammelbezeichnung)</t>
  </si>
  <si>
    <t>GPS</t>
  </si>
  <si>
    <t>Grüne Partei der Schweiz</t>
  </si>
  <si>
    <t>SD</t>
  </si>
  <si>
    <t>Schweizer Demokraten</t>
  </si>
  <si>
    <t>EDU</t>
  </si>
  <si>
    <t>Eidgenössisch-Demokratische Union</t>
  </si>
  <si>
    <t>FPS</t>
  </si>
  <si>
    <t>Freiheitspartei der Schweiz</t>
  </si>
  <si>
    <t>Lega</t>
  </si>
  <si>
    <t>Lega dei ticinesi</t>
  </si>
  <si>
    <t>Übrige</t>
  </si>
  <si>
    <t>übrige Parteien</t>
  </si>
  <si>
    <t>Schmid, Samuel</t>
  </si>
  <si>
    <t>Attiswil</t>
  </si>
  <si>
    <t>31.12.2000</t>
  </si>
  <si>
    <t>La Sagne u. Cernier</t>
  </si>
  <si>
    <t>E-Mail: webmaster@admin.ch</t>
  </si>
  <si>
    <t>Freisinnig-Demokratische Partei der Schweiz</t>
  </si>
  <si>
    <t>Pilet-Golaz, Marcel</t>
  </si>
  <si>
    <t>08.09.2002</t>
  </si>
  <si>
    <t>30.09.2002</t>
  </si>
  <si>
    <t>Calmy-Rey, Micheline</t>
  </si>
  <si>
    <t>Chermignon</t>
  </si>
  <si>
    <t>04.12.2002</t>
  </si>
  <si>
    <t>31.12.2002</t>
  </si>
  <si>
    <t>19.07.2003</t>
  </si>
  <si>
    <t>Bundeskanzlei, Informationsdienst. Auskunft: 031 322 37 91</t>
  </si>
  <si>
    <t>31.12.2003</t>
  </si>
  <si>
    <t>Blocher, Christoph</t>
  </si>
  <si>
    <t>10.12.2003</t>
  </si>
  <si>
    <t>Meilen, Zürich, Schattenhalb</t>
  </si>
  <si>
    <t>Merz, Hans-Rudolf</t>
  </si>
  <si>
    <t>Beinwil am See</t>
  </si>
  <si>
    <t>DSP</t>
  </si>
  <si>
    <t>Demokratisch-Sozial Partei</t>
  </si>
  <si>
    <t>© BFS - Statistisches Lexikon der Schweiz</t>
  </si>
  <si>
    <t>26.11.2004</t>
  </si>
  <si>
    <t>31.07.2006</t>
  </si>
  <si>
    <t>Leuthard, Doris</t>
  </si>
  <si>
    <t>14.06.2006</t>
  </si>
  <si>
    <t>06.12.2000</t>
  </si>
  <si>
    <t>03.10.1983</t>
  </si>
  <si>
    <t>31.12.2007</t>
  </si>
  <si>
    <t>12.12.2007</t>
  </si>
  <si>
    <t>SVP 2)</t>
  </si>
  <si>
    <t>2) Mitte 2008: Ausschluss bzw. Austritt aus der SVP-Schweiz und Beitritt zur neu gegründeten Bürgerlich-Demokratischen Partei (BDP)</t>
  </si>
  <si>
    <t>Widmer-Schlumpf, Eveline</t>
  </si>
  <si>
    <t>23.07.2008</t>
  </si>
  <si>
    <t>31.12.2008</t>
  </si>
  <si>
    <t>10.12.2008</t>
  </si>
  <si>
    <t>BDP</t>
  </si>
  <si>
    <t>Bürgerlich-Demokratische Partei</t>
  </si>
  <si>
    <t>Maurer, Ueli</t>
  </si>
  <si>
    <t>Burkhalter, Didier</t>
  </si>
  <si>
    <t>Neuchâtel, Sumiswald</t>
  </si>
  <si>
    <t>16.09.2009</t>
  </si>
  <si>
    <t>Merenschwand, Sarnen</t>
  </si>
  <si>
    <t>Felsberg, Mönchaltorf</t>
  </si>
  <si>
    <t>Adelboden, Hinwil</t>
  </si>
  <si>
    <t>(Februar 2009: Fusion mit der FDP)</t>
  </si>
  <si>
    <t>31.10.2009</t>
  </si>
  <si>
    <t>Lugano, Eggiwil</t>
  </si>
  <si>
    <t>Sommaruga, Simonetta</t>
  </si>
  <si>
    <t>22.09.2010</t>
  </si>
  <si>
    <t>Schneider-Ammann, Johann N.</t>
  </si>
  <si>
    <t>Hasle bei Burgdorf</t>
  </si>
  <si>
    <t>31.10.2010</t>
  </si>
  <si>
    <t>01.10.2010</t>
  </si>
  <si>
    <t>Bei Parteien, die im Verlauf der Zeit ihren Namen änderten, wird in den Tabellen die heute gültige Bezeichnung verwendet.</t>
  </si>
  <si>
    <t>Berset, Alain</t>
  </si>
  <si>
    <t>Misery-Courtion</t>
  </si>
  <si>
    <t>14.12.2011</t>
  </si>
  <si>
    <t>31.12.2011</t>
  </si>
  <si>
    <t>2009: Fusion von FDP und LPS auf nationaler Ebene unter der Bezeichnung "FDP.Die Liberalen".</t>
  </si>
  <si>
    <t xml:space="preserve">2009: Fusion von FDP und LPS auf nationaler Ebene </t>
  </si>
  <si>
    <t>unter der Bezeichnung "FDP.Die Liberalen".</t>
  </si>
  <si>
    <t>SP</t>
  </si>
  <si>
    <t>MCR</t>
  </si>
  <si>
    <t>Mouvement Citoyens Romands</t>
  </si>
  <si>
    <t>12.09.2012</t>
  </si>
  <si>
    <t>07.07.2012</t>
  </si>
  <si>
    <t>15.10.2013</t>
  </si>
  <si>
    <t>31.12.2015</t>
  </si>
  <si>
    <t>Parmelin, Guy</t>
  </si>
  <si>
    <t>Bursins</t>
  </si>
  <si>
    <t>09.12.2015</t>
  </si>
  <si>
    <t>T 17.02.04.02</t>
  </si>
  <si>
    <t>08.06.2016</t>
  </si>
  <si>
    <t>05.08.2016</t>
  </si>
  <si>
    <t>Cassis, Ignazio</t>
  </si>
  <si>
    <t>Biasca, Sessa</t>
  </si>
  <si>
    <t>20.09.2017</t>
  </si>
  <si>
    <t>31.10.2017</t>
  </si>
  <si>
    <t>Amherd, Viola</t>
  </si>
  <si>
    <t>Brigue, Zwischbergen, Naters</t>
  </si>
  <si>
    <t>05.12.2018</t>
  </si>
  <si>
    <t>31.12.2018</t>
  </si>
  <si>
    <t>Keller-Sutter, Karin</t>
  </si>
  <si>
    <t>Kirchberg, Jonschwil</t>
  </si>
  <si>
    <t>Letzte Änderung: 11.12.2018</t>
  </si>
  <si>
    <t>© BFS 2018</t>
  </si>
  <si>
    <t xml:space="preserve"> </t>
  </si>
  <si>
    <t>Auskunft: Sektion Politik, Kultur, Medien, poku@bfs.admin.ch, 058 463 61 58</t>
  </si>
  <si>
    <t>SVP / BDP 2)</t>
  </si>
  <si>
    <t>Quelle: Bundesamt für Statistik, Wahlstatistik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</si>
</sst>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 0;;;\ @"/>
    <numFmt numFmtId="165" formatCode="\ \ 0;;;\ \ @"/>
    <numFmt numFmtId="166" formatCode="###0,,,,;\-\ ###0,,,,;\-\ \ \ \ ;@\ \ \ \ "/>
    <numFmt numFmtId="167" formatCode=";;;@\ \ "/>
    <numFmt numFmtId="168" formatCode="#,###,##0____;\-#,###,##0____;\-____;@\ \ "/>
    <numFmt numFmtId="169" formatCode="###0____;\-\ ###0___;\-\ \ \ \ ;@\ \ \ \ "/>
    <numFmt numFmtId="170" formatCode="###0____;\-\ ###0____;\-____;@\ \ \ \ "/>
  </numFmts>
  <fonts count="5" x14ac:knownFonts="1">
    <font>
      <sz val="8.5"/>
      <name val="Helvetica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169" fontId="2" fillId="0" borderId="0" xfId="0" applyNumberFormat="1" applyFont="1" applyBorder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/>
    <xf numFmtId="170" fontId="2" fillId="0" borderId="0" xfId="0" applyNumberFormat="1" applyFont="1" applyBorder="1"/>
    <xf numFmtId="167" fontId="2" fillId="0" borderId="0" xfId="0" applyNumberFormat="1" applyFont="1" applyBorder="1"/>
    <xf numFmtId="166" fontId="2" fillId="0" borderId="7" xfId="0" applyNumberFormat="1" applyFont="1" applyBorder="1"/>
    <xf numFmtId="167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/>
    <xf numFmtId="165" fontId="2" fillId="0" borderId="9" xfId="0" applyNumberFormat="1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 applyBorder="1"/>
    <xf numFmtId="0" fontId="4" fillId="2" borderId="0" xfId="1" applyNumberFormat="1" applyFont="1" applyFill="1" applyBorder="1" applyAlignment="1" applyProtection="1">
      <alignment horizontal="left" wrapText="1"/>
    </xf>
    <xf numFmtId="0" fontId="4" fillId="2" borderId="0" xfId="1" applyNumberFormat="1" applyFont="1" applyFill="1" applyBorder="1" applyAlignment="1" applyProtection="1">
      <alignment horizontal="left" vertical="top" wrapText="1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24" t="s">
        <v>237</v>
      </c>
      <c r="H1" s="25" t="s">
        <v>346</v>
      </c>
    </row>
    <row r="2" spans="1:8" ht="3.75" customHeight="1" x14ac:dyDescent="0.25"/>
    <row r="3" spans="1:8" ht="3.75" customHeight="1" x14ac:dyDescent="0.25">
      <c r="A3" s="20"/>
      <c r="B3" s="4"/>
      <c r="C3" s="4"/>
      <c r="D3" s="3"/>
      <c r="E3" s="3"/>
      <c r="F3" s="4"/>
      <c r="G3" s="4"/>
      <c r="H3" s="5"/>
    </row>
    <row r="4" spans="1:8" s="2" customFormat="1" ht="12.6" customHeight="1" x14ac:dyDescent="0.25">
      <c r="A4" s="21" t="s">
        <v>0</v>
      </c>
      <c r="B4" s="8" t="s">
        <v>1</v>
      </c>
      <c r="C4" s="8" t="s">
        <v>2</v>
      </c>
      <c r="D4" s="8" t="s">
        <v>3</v>
      </c>
      <c r="E4" s="8" t="s">
        <v>239</v>
      </c>
      <c r="F4" s="8" t="s">
        <v>4</v>
      </c>
      <c r="G4" s="8" t="s">
        <v>5</v>
      </c>
      <c r="H4" s="9" t="s">
        <v>6</v>
      </c>
    </row>
    <row r="5" spans="1:8" s="2" customFormat="1" ht="3.75" customHeight="1" x14ac:dyDescent="0.25">
      <c r="A5" s="21"/>
      <c r="B5" s="7"/>
      <c r="C5" s="8"/>
      <c r="D5" s="8"/>
      <c r="E5" s="8"/>
      <c r="F5" s="8"/>
      <c r="G5" s="8"/>
      <c r="H5" s="9"/>
    </row>
    <row r="6" spans="1:8" ht="3.75" customHeight="1" x14ac:dyDescent="0.25">
      <c r="A6" s="22"/>
      <c r="B6" s="6"/>
      <c r="C6" s="10"/>
      <c r="D6" s="11"/>
      <c r="E6" s="11"/>
      <c r="F6" s="10"/>
      <c r="G6" s="10"/>
      <c r="H6" s="10"/>
    </row>
    <row r="7" spans="1:8" ht="12.6" customHeight="1" x14ac:dyDescent="0.25">
      <c r="A7" s="26" t="s">
        <v>193</v>
      </c>
      <c r="B7" s="16">
        <v>1923</v>
      </c>
      <c r="C7" s="2" t="s">
        <v>8</v>
      </c>
      <c r="D7" s="2" t="s">
        <v>9</v>
      </c>
      <c r="E7" s="2" t="s">
        <v>235</v>
      </c>
      <c r="F7" s="13" t="str">
        <f>"08.12.1982"</f>
        <v>08.12.1982</v>
      </c>
      <c r="G7" s="13" t="str">
        <f>"20.10.1984"</f>
        <v>20.10.1984</v>
      </c>
      <c r="H7" s="14" t="s">
        <v>341</v>
      </c>
    </row>
    <row r="8" spans="1:8" ht="12.6" customHeight="1" x14ac:dyDescent="0.25">
      <c r="A8" s="26" t="s">
        <v>194</v>
      </c>
      <c r="B8" s="16">
        <v>1927</v>
      </c>
      <c r="C8" s="2" t="s">
        <v>195</v>
      </c>
      <c r="D8" s="2" t="s">
        <v>19</v>
      </c>
      <c r="E8" s="2" t="s">
        <v>336</v>
      </c>
      <c r="F8" s="13" t="str">
        <f>"07.12.1983"</f>
        <v>07.12.1983</v>
      </c>
      <c r="G8" s="13" t="str">
        <f>"31.10.1995"</f>
        <v>31.10.1995</v>
      </c>
      <c r="H8" s="14" t="s">
        <v>339</v>
      </c>
    </row>
    <row r="9" spans="1:8" ht="12.6" customHeight="1" x14ac:dyDescent="0.25">
      <c r="A9" s="26" t="s">
        <v>196</v>
      </c>
      <c r="B9" s="16">
        <v>1936</v>
      </c>
      <c r="C9" s="2" t="s">
        <v>197</v>
      </c>
      <c r="D9" s="2" t="s">
        <v>16</v>
      </c>
      <c r="E9" s="2" t="s">
        <v>235</v>
      </c>
      <c r="F9" s="13" t="str">
        <f>"07.12.1983"</f>
        <v>07.12.1983</v>
      </c>
      <c r="G9" s="13" t="s">
        <v>220</v>
      </c>
      <c r="H9" s="14" t="s">
        <v>219</v>
      </c>
    </row>
    <row r="10" spans="1:8" ht="12.6" customHeight="1" x14ac:dyDescent="0.25">
      <c r="A10" s="26" t="s">
        <v>198</v>
      </c>
      <c r="B10" s="16">
        <v>1936</v>
      </c>
      <c r="C10" s="2" t="s">
        <v>233</v>
      </c>
      <c r="D10" s="2" t="s">
        <v>9</v>
      </c>
      <c r="E10" s="2" t="s">
        <v>235</v>
      </c>
      <c r="F10" s="13" t="str">
        <f>"02.10.1984"</f>
        <v>02.10.1984</v>
      </c>
      <c r="G10" s="13" t="str">
        <f>"12.01.1989"</f>
        <v>12.01.1989</v>
      </c>
      <c r="H10" s="14" t="str">
        <f>""</f>
        <v/>
      </c>
    </row>
    <row r="11" spans="1:8" ht="12.6" customHeight="1" x14ac:dyDescent="0.25">
      <c r="A11" s="26" t="s">
        <v>199</v>
      </c>
      <c r="B11" s="16">
        <v>1933</v>
      </c>
      <c r="C11" s="2" t="s">
        <v>200</v>
      </c>
      <c r="D11" s="2" t="s">
        <v>227</v>
      </c>
      <c r="E11" s="2" t="s">
        <v>178</v>
      </c>
      <c r="F11" s="13" t="str">
        <f>"10.12.1986"</f>
        <v>10.12.1986</v>
      </c>
      <c r="G11" s="13" t="s">
        <v>221</v>
      </c>
      <c r="H11" s="14" t="str">
        <f>""</f>
        <v/>
      </c>
    </row>
    <row r="12" spans="1:8" ht="12.6" customHeight="1" x14ac:dyDescent="0.25">
      <c r="A12" s="26" t="s">
        <v>201</v>
      </c>
      <c r="B12" s="16">
        <v>1939</v>
      </c>
      <c r="C12" s="2" t="s">
        <v>202</v>
      </c>
      <c r="D12" s="2" t="s">
        <v>22</v>
      </c>
      <c r="E12" s="2" t="s">
        <v>178</v>
      </c>
      <c r="F12" s="13" t="str">
        <f>"10.12.1986"</f>
        <v>10.12.1986</v>
      </c>
      <c r="G12" s="13" t="s">
        <v>221</v>
      </c>
      <c r="H12" s="14" t="str">
        <f>""</f>
        <v/>
      </c>
    </row>
    <row r="13" spans="1:8" ht="12.6" customHeight="1" x14ac:dyDescent="0.25">
      <c r="A13" s="26" t="s">
        <v>203</v>
      </c>
      <c r="B13" s="16">
        <v>1933</v>
      </c>
      <c r="C13" s="2" t="s">
        <v>204</v>
      </c>
      <c r="D13" s="2" t="s">
        <v>54</v>
      </c>
      <c r="E13" s="2" t="s">
        <v>336</v>
      </c>
      <c r="F13" s="13" t="str">
        <f>"09.12.1987"</f>
        <v>09.12.1987</v>
      </c>
      <c r="G13" s="13" t="s">
        <v>205</v>
      </c>
      <c r="H13" s="17"/>
    </row>
    <row r="14" spans="1:8" ht="12.6" customHeight="1" x14ac:dyDescent="0.25">
      <c r="A14" s="26" t="s">
        <v>206</v>
      </c>
      <c r="B14" s="16">
        <v>1942</v>
      </c>
      <c r="C14" s="2" t="s">
        <v>207</v>
      </c>
      <c r="D14" s="2" t="s">
        <v>13</v>
      </c>
      <c r="E14" s="2" t="s">
        <v>171</v>
      </c>
      <c r="F14" s="13" t="str">
        <f>"09.12.1987"</f>
        <v>09.12.1987</v>
      </c>
      <c r="G14" s="13" t="s">
        <v>274</v>
      </c>
      <c r="H14" s="14" t="str">
        <f>""</f>
        <v/>
      </c>
    </row>
    <row r="15" spans="1:8" ht="12.6" customHeight="1" x14ac:dyDescent="0.25">
      <c r="A15" s="26" t="s">
        <v>208</v>
      </c>
      <c r="B15" s="16">
        <v>1941</v>
      </c>
      <c r="C15" s="2" t="s">
        <v>209</v>
      </c>
      <c r="D15" s="2" t="s">
        <v>35</v>
      </c>
      <c r="E15" s="2" t="s">
        <v>235</v>
      </c>
      <c r="F15" s="13" t="str">
        <f>"01.02.1989"</f>
        <v>01.02.1989</v>
      </c>
      <c r="G15" s="13" t="s">
        <v>287</v>
      </c>
      <c r="H15" s="14" t="str">
        <f>""</f>
        <v/>
      </c>
    </row>
    <row r="16" spans="1:8" ht="12.6" customHeight="1" x14ac:dyDescent="0.25">
      <c r="A16" s="26" t="s">
        <v>210</v>
      </c>
      <c r="B16" s="16">
        <v>1940</v>
      </c>
      <c r="C16" s="2" t="s">
        <v>211</v>
      </c>
      <c r="D16" s="2" t="s">
        <v>44</v>
      </c>
      <c r="E16" s="2" t="s">
        <v>336</v>
      </c>
      <c r="F16" s="13" t="s">
        <v>212</v>
      </c>
      <c r="G16" s="13" t="s">
        <v>284</v>
      </c>
      <c r="H16" s="14"/>
    </row>
    <row r="17" spans="1:8" ht="12.6" customHeight="1" x14ac:dyDescent="0.25">
      <c r="A17" s="26" t="s">
        <v>213</v>
      </c>
      <c r="B17" s="16">
        <v>1946</v>
      </c>
      <c r="C17" s="2" t="s">
        <v>214</v>
      </c>
      <c r="D17" s="2" t="s">
        <v>9</v>
      </c>
      <c r="E17" s="2" t="s">
        <v>336</v>
      </c>
      <c r="F17" s="13" t="str">
        <f>"27.09.1995"</f>
        <v>27.09.1995</v>
      </c>
      <c r="G17" s="13" t="s">
        <v>326</v>
      </c>
      <c r="H17" s="14"/>
    </row>
    <row r="18" spans="1:8" ht="12.6" customHeight="1" x14ac:dyDescent="0.25">
      <c r="A18" s="26" t="s">
        <v>215</v>
      </c>
      <c r="B18" s="16">
        <v>1942</v>
      </c>
      <c r="C18" s="2" t="s">
        <v>216</v>
      </c>
      <c r="D18" s="2" t="s">
        <v>143</v>
      </c>
      <c r="E18" s="2" t="s">
        <v>235</v>
      </c>
      <c r="F18" s="13" t="s">
        <v>217</v>
      </c>
      <c r="G18" s="13" t="s">
        <v>320</v>
      </c>
      <c r="H18" s="14"/>
    </row>
    <row r="19" spans="1:8" ht="12.6" customHeight="1" x14ac:dyDescent="0.25">
      <c r="A19" s="26" t="s">
        <v>226</v>
      </c>
      <c r="B19" s="16">
        <v>1964</v>
      </c>
      <c r="C19" s="2" t="s">
        <v>234</v>
      </c>
      <c r="D19" s="2" t="s">
        <v>227</v>
      </c>
      <c r="E19" s="2" t="s">
        <v>178</v>
      </c>
      <c r="F19" s="13" t="s">
        <v>222</v>
      </c>
      <c r="G19" s="13" t="s">
        <v>287</v>
      </c>
      <c r="H19" s="14"/>
    </row>
    <row r="20" spans="1:8" ht="12.6" customHeight="1" x14ac:dyDescent="0.25">
      <c r="A20" s="26" t="s">
        <v>223</v>
      </c>
      <c r="B20" s="16">
        <v>1946</v>
      </c>
      <c r="C20" s="2" t="s">
        <v>224</v>
      </c>
      <c r="D20" s="2" t="s">
        <v>111</v>
      </c>
      <c r="E20" s="2" t="s">
        <v>178</v>
      </c>
      <c r="F20" s="13" t="s">
        <v>222</v>
      </c>
      <c r="G20" s="13" t="s">
        <v>297</v>
      </c>
      <c r="H20" s="14"/>
    </row>
    <row r="21" spans="1:8" ht="12.6" customHeight="1" x14ac:dyDescent="0.25">
      <c r="A21" s="26" t="s">
        <v>272</v>
      </c>
      <c r="B21" s="16">
        <v>1947</v>
      </c>
      <c r="C21" s="2" t="s">
        <v>273</v>
      </c>
      <c r="D21" s="2" t="s">
        <v>13</v>
      </c>
      <c r="E21" s="2" t="s">
        <v>304</v>
      </c>
      <c r="F21" s="13" t="s">
        <v>300</v>
      </c>
      <c r="G21" s="13" t="s">
        <v>308</v>
      </c>
      <c r="H21" s="14"/>
    </row>
    <row r="22" spans="1:8" ht="12.6" customHeight="1" x14ac:dyDescent="0.25">
      <c r="A22" s="26" t="s">
        <v>281</v>
      </c>
      <c r="B22" s="16">
        <v>1945</v>
      </c>
      <c r="C22" s="2" t="s">
        <v>282</v>
      </c>
      <c r="D22" s="2" t="s">
        <v>44</v>
      </c>
      <c r="E22" s="2" t="s">
        <v>336</v>
      </c>
      <c r="F22" s="13" t="s">
        <v>283</v>
      </c>
      <c r="G22" s="13" t="s">
        <v>332</v>
      </c>
      <c r="H22" s="14"/>
    </row>
    <row r="23" spans="1:8" ht="12.6" customHeight="1" x14ac:dyDescent="0.25">
      <c r="A23" s="26" t="s">
        <v>288</v>
      </c>
      <c r="B23" s="16">
        <v>1940</v>
      </c>
      <c r="C23" s="2" t="s">
        <v>290</v>
      </c>
      <c r="D23" s="2" t="s">
        <v>9</v>
      </c>
      <c r="E23" s="2" t="s">
        <v>171</v>
      </c>
      <c r="F23" s="13" t="s">
        <v>289</v>
      </c>
      <c r="G23" s="13" t="s">
        <v>302</v>
      </c>
      <c r="H23" s="14"/>
    </row>
    <row r="24" spans="1:8" ht="12.6" customHeight="1" x14ac:dyDescent="0.25">
      <c r="A24" s="26" t="s">
        <v>291</v>
      </c>
      <c r="B24" s="16">
        <v>1942</v>
      </c>
      <c r="C24" s="2" t="s">
        <v>292</v>
      </c>
      <c r="D24" s="2" t="s">
        <v>121</v>
      </c>
      <c r="E24" s="2" t="s">
        <v>235</v>
      </c>
      <c r="F24" s="13" t="s">
        <v>289</v>
      </c>
      <c r="G24" s="13" t="s">
        <v>327</v>
      </c>
      <c r="H24" s="14"/>
    </row>
    <row r="25" spans="1:8" ht="12.6" customHeight="1" x14ac:dyDescent="0.25">
      <c r="A25" s="26" t="s">
        <v>298</v>
      </c>
      <c r="B25" s="16">
        <v>1963</v>
      </c>
      <c r="C25" s="2" t="s">
        <v>316</v>
      </c>
      <c r="D25" s="2" t="s">
        <v>25</v>
      </c>
      <c r="E25" s="2" t="s">
        <v>178</v>
      </c>
      <c r="F25" s="13" t="s">
        <v>299</v>
      </c>
      <c r="G25" s="13" t="s">
        <v>356</v>
      </c>
      <c r="H25" s="14"/>
    </row>
    <row r="26" spans="1:8" ht="12.6" customHeight="1" x14ac:dyDescent="0.25">
      <c r="A26" s="26" t="s">
        <v>306</v>
      </c>
      <c r="B26" s="16">
        <v>1956</v>
      </c>
      <c r="C26" s="2" t="s">
        <v>317</v>
      </c>
      <c r="D26" s="2" t="s">
        <v>66</v>
      </c>
      <c r="E26" s="2" t="s">
        <v>363</v>
      </c>
      <c r="F26" s="13" t="s">
        <v>303</v>
      </c>
      <c r="G26" s="13" t="s">
        <v>342</v>
      </c>
      <c r="H26" s="14"/>
    </row>
    <row r="27" spans="1:8" ht="12.6" customHeight="1" x14ac:dyDescent="0.25">
      <c r="A27" s="26" t="s">
        <v>312</v>
      </c>
      <c r="B27" s="16">
        <v>1950</v>
      </c>
      <c r="C27" s="2" t="s">
        <v>318</v>
      </c>
      <c r="D27" s="2" t="s">
        <v>9</v>
      </c>
      <c r="E27" s="2" t="s">
        <v>171</v>
      </c>
      <c r="F27" s="13" t="s">
        <v>309</v>
      </c>
      <c r="G27" s="13"/>
      <c r="H27" s="14"/>
    </row>
    <row r="28" spans="1:8" ht="12.6" customHeight="1" x14ac:dyDescent="0.25">
      <c r="A28" s="26" t="s">
        <v>313</v>
      </c>
      <c r="B28" s="16">
        <v>1960</v>
      </c>
      <c r="C28" s="2" t="s">
        <v>314</v>
      </c>
      <c r="D28" s="2" t="s">
        <v>54</v>
      </c>
      <c r="E28" s="2" t="s">
        <v>235</v>
      </c>
      <c r="F28" s="13" t="s">
        <v>315</v>
      </c>
      <c r="G28" s="13" t="s">
        <v>352</v>
      </c>
      <c r="H28" s="14"/>
    </row>
    <row r="29" spans="1:8" ht="12.6" customHeight="1" x14ac:dyDescent="0.25">
      <c r="A29" s="26" t="s">
        <v>322</v>
      </c>
      <c r="B29" s="16">
        <v>1960</v>
      </c>
      <c r="C29" s="2" t="s">
        <v>321</v>
      </c>
      <c r="D29" s="2" t="s">
        <v>13</v>
      </c>
      <c r="E29" s="2" t="s">
        <v>336</v>
      </c>
      <c r="F29" s="13" t="s">
        <v>323</v>
      </c>
      <c r="G29" s="13"/>
      <c r="H29" s="14"/>
    </row>
    <row r="30" spans="1:8" ht="12.6" customHeight="1" x14ac:dyDescent="0.25">
      <c r="A30" s="26" t="s">
        <v>324</v>
      </c>
      <c r="B30" s="16">
        <v>1952</v>
      </c>
      <c r="C30" s="2" t="s">
        <v>325</v>
      </c>
      <c r="D30" s="2" t="s">
        <v>13</v>
      </c>
      <c r="E30" s="2" t="s">
        <v>235</v>
      </c>
      <c r="F30" s="13" t="s">
        <v>323</v>
      </c>
      <c r="G30" s="13" t="s">
        <v>356</v>
      </c>
      <c r="H30" s="14"/>
    </row>
    <row r="31" spans="1:8" ht="12.6" customHeight="1" x14ac:dyDescent="0.25">
      <c r="A31" s="26" t="s">
        <v>329</v>
      </c>
      <c r="B31" s="16">
        <v>1972</v>
      </c>
      <c r="C31" s="2" t="s">
        <v>330</v>
      </c>
      <c r="D31" s="2" t="s">
        <v>111</v>
      </c>
      <c r="E31" s="2" t="s">
        <v>336</v>
      </c>
      <c r="F31" s="13" t="s">
        <v>331</v>
      </c>
      <c r="G31" s="13"/>
      <c r="H31" s="14"/>
    </row>
    <row r="32" spans="1:8" ht="12.6" customHeight="1" x14ac:dyDescent="0.25">
      <c r="A32" s="26" t="s">
        <v>343</v>
      </c>
      <c r="B32" s="16">
        <v>1959</v>
      </c>
      <c r="C32" s="2" t="s">
        <v>344</v>
      </c>
      <c r="D32" s="2" t="s">
        <v>16</v>
      </c>
      <c r="E32" s="2" t="s">
        <v>171</v>
      </c>
      <c r="F32" s="13" t="s">
        <v>345</v>
      </c>
      <c r="G32" s="13"/>
      <c r="H32" s="14"/>
    </row>
    <row r="33" spans="1:8" ht="12.6" customHeight="1" x14ac:dyDescent="0.25">
      <c r="A33" s="26" t="s">
        <v>349</v>
      </c>
      <c r="B33" s="16">
        <v>1961</v>
      </c>
      <c r="C33" s="2" t="s">
        <v>350</v>
      </c>
      <c r="D33" s="2" t="s">
        <v>22</v>
      </c>
      <c r="E33" s="2" t="s">
        <v>235</v>
      </c>
      <c r="F33" s="13" t="s">
        <v>351</v>
      </c>
      <c r="G33" s="13"/>
      <c r="H33" s="14"/>
    </row>
    <row r="34" spans="1:8" ht="12.6" customHeight="1" x14ac:dyDescent="0.25">
      <c r="A34" s="26" t="s">
        <v>353</v>
      </c>
      <c r="B34" s="16">
        <v>1962</v>
      </c>
      <c r="C34" s="2" t="s">
        <v>354</v>
      </c>
      <c r="D34" s="2" t="s">
        <v>143</v>
      </c>
      <c r="E34" s="2" t="s">
        <v>178</v>
      </c>
      <c r="F34" s="13" t="s">
        <v>355</v>
      </c>
      <c r="G34" s="13"/>
      <c r="H34" s="14"/>
    </row>
    <row r="35" spans="1:8" ht="12.6" customHeight="1" x14ac:dyDescent="0.25">
      <c r="A35" s="26" t="s">
        <v>357</v>
      </c>
      <c r="B35" s="16">
        <v>1963</v>
      </c>
      <c r="C35" s="2" t="s">
        <v>358</v>
      </c>
      <c r="D35" s="2" t="s">
        <v>28</v>
      </c>
      <c r="E35" s="2" t="s">
        <v>235</v>
      </c>
      <c r="F35" s="13" t="s">
        <v>355</v>
      </c>
      <c r="G35" s="13"/>
      <c r="H35" s="14"/>
    </row>
    <row r="36" spans="1:8" ht="3.75" customHeight="1" x14ac:dyDescent="0.25">
      <c r="A36" s="23"/>
      <c r="B36" s="18"/>
      <c r="C36" s="15"/>
      <c r="D36" s="15"/>
      <c r="E36" s="15"/>
      <c r="F36" s="19"/>
      <c r="G36" s="19"/>
      <c r="H36" s="19"/>
    </row>
    <row r="37" spans="1:8" ht="3.75" customHeight="1" x14ac:dyDescent="0.25">
      <c r="A37" s="32"/>
      <c r="B37" s="33"/>
      <c r="C37" s="34"/>
      <c r="D37" s="34"/>
      <c r="E37" s="34"/>
      <c r="F37" s="14"/>
      <c r="G37" s="14"/>
      <c r="H37" s="14"/>
    </row>
    <row r="38" spans="1:8" ht="12.6" customHeight="1" x14ac:dyDescent="0.25">
      <c r="A38" s="1" t="s">
        <v>241</v>
      </c>
      <c r="D38" s="1"/>
    </row>
    <row r="39" spans="1:8" ht="12.6" customHeight="1" x14ac:dyDescent="0.25">
      <c r="A39" s="27" t="s">
        <v>328</v>
      </c>
      <c r="D39" s="1"/>
      <c r="E39" s="1"/>
    </row>
    <row r="40" spans="1:8" ht="12.6" customHeight="1" x14ac:dyDescent="0.25">
      <c r="A40" s="27" t="s">
        <v>333</v>
      </c>
      <c r="D40" s="1"/>
      <c r="E40" s="1"/>
    </row>
    <row r="41" spans="1:8" ht="12.75" x14ac:dyDescent="0.25">
      <c r="A41" s="1" t="s">
        <v>305</v>
      </c>
    </row>
    <row r="42" spans="1:8" ht="12.6" customHeight="1" x14ac:dyDescent="0.25">
      <c r="A42" s="27"/>
    </row>
    <row r="43" spans="1:8" ht="12.6" customHeight="1" x14ac:dyDescent="0.25">
      <c r="A43" s="1">
        <f>COUNTA(A7:A35)</f>
        <v>29</v>
      </c>
    </row>
    <row r="44" spans="1:8" ht="12.6" customHeight="1" x14ac:dyDescent="0.25">
      <c r="B44" s="29" t="s">
        <v>242</v>
      </c>
      <c r="C44" s="28" t="s">
        <v>277</v>
      </c>
      <c r="E44" s="30" t="s">
        <v>253</v>
      </c>
      <c r="F44" s="1" t="s">
        <v>254</v>
      </c>
    </row>
    <row r="45" spans="1:8" ht="12.6" customHeight="1" x14ac:dyDescent="0.25">
      <c r="B45" s="29"/>
      <c r="C45" s="28" t="s">
        <v>334</v>
      </c>
      <c r="E45" s="30" t="s">
        <v>260</v>
      </c>
      <c r="F45" s="1" t="s">
        <v>261</v>
      </c>
    </row>
    <row r="46" spans="1:8" ht="12.6" customHeight="1" x14ac:dyDescent="0.25">
      <c r="B46" s="29"/>
      <c r="C46" s="28" t="s">
        <v>335</v>
      </c>
      <c r="E46" s="30" t="s">
        <v>257</v>
      </c>
      <c r="F46" s="1" t="s">
        <v>258</v>
      </c>
    </row>
    <row r="47" spans="1:8" ht="12.6" customHeight="1" x14ac:dyDescent="0.25">
      <c r="B47" s="29" t="s">
        <v>178</v>
      </c>
      <c r="C47" s="28" t="s">
        <v>243</v>
      </c>
      <c r="E47" s="30"/>
      <c r="F47" s="1" t="s">
        <v>259</v>
      </c>
    </row>
    <row r="48" spans="1:8" ht="12.6" customHeight="1" x14ac:dyDescent="0.25">
      <c r="B48" s="29" t="s">
        <v>336</v>
      </c>
      <c r="C48" s="28" t="s">
        <v>244</v>
      </c>
      <c r="E48" s="30" t="s">
        <v>255</v>
      </c>
      <c r="F48" s="1" t="s">
        <v>256</v>
      </c>
    </row>
    <row r="49" spans="1:11" ht="12.6" customHeight="1" x14ac:dyDescent="0.25">
      <c r="B49" s="29" t="s">
        <v>171</v>
      </c>
      <c r="C49" s="28" t="s">
        <v>245</v>
      </c>
      <c r="E49" s="30" t="s">
        <v>262</v>
      </c>
      <c r="F49" s="1" t="s">
        <v>263</v>
      </c>
    </row>
    <row r="50" spans="1:11" ht="12.6" customHeight="1" x14ac:dyDescent="0.25">
      <c r="B50" s="29" t="s">
        <v>236</v>
      </c>
      <c r="C50" s="28" t="s">
        <v>246</v>
      </c>
      <c r="E50" s="30" t="s">
        <v>264</v>
      </c>
      <c r="F50" s="1" t="s">
        <v>265</v>
      </c>
    </row>
    <row r="51" spans="1:11" ht="12.6" customHeight="1" x14ac:dyDescent="0.25">
      <c r="C51" s="1" t="s">
        <v>319</v>
      </c>
      <c r="E51" s="30" t="s">
        <v>266</v>
      </c>
      <c r="F51" s="1" t="s">
        <v>267</v>
      </c>
    </row>
    <row r="52" spans="1:11" ht="12.6" customHeight="1" x14ac:dyDescent="0.25">
      <c r="B52" s="29" t="s">
        <v>247</v>
      </c>
      <c r="C52" s="28" t="s">
        <v>248</v>
      </c>
      <c r="E52" s="30" t="s">
        <v>268</v>
      </c>
      <c r="F52" s="1" t="s">
        <v>269</v>
      </c>
    </row>
    <row r="53" spans="1:11" ht="12.6" customHeight="1" x14ac:dyDescent="0.25">
      <c r="B53" s="29" t="s">
        <v>249</v>
      </c>
      <c r="C53" s="28" t="s">
        <v>250</v>
      </c>
      <c r="E53" s="30" t="s">
        <v>337</v>
      </c>
      <c r="F53" s="1" t="s">
        <v>338</v>
      </c>
    </row>
    <row r="54" spans="1:11" ht="12.6" customHeight="1" x14ac:dyDescent="0.25">
      <c r="B54" s="29" t="s">
        <v>251</v>
      </c>
      <c r="C54" s="28" t="s">
        <v>252</v>
      </c>
      <c r="E54" s="30" t="s">
        <v>270</v>
      </c>
      <c r="F54" s="1" t="s">
        <v>271</v>
      </c>
    </row>
    <row r="55" spans="1:11" ht="12.6" customHeight="1" x14ac:dyDescent="0.25">
      <c r="B55" s="29" t="s">
        <v>293</v>
      </c>
      <c r="C55" s="28" t="s">
        <v>294</v>
      </c>
      <c r="E55" s="1"/>
    </row>
    <row r="56" spans="1:11" ht="12.6" customHeight="1" x14ac:dyDescent="0.25">
      <c r="B56" s="29" t="s">
        <v>310</v>
      </c>
      <c r="C56" s="28" t="s">
        <v>311</v>
      </c>
      <c r="E56" s="1"/>
    </row>
    <row r="57" spans="1:11" ht="12.6" customHeight="1" x14ac:dyDescent="0.25">
      <c r="E57" s="1"/>
    </row>
    <row r="59" spans="1:11" ht="12.6" customHeight="1" x14ac:dyDescent="0.25">
      <c r="A59" s="36" t="s">
        <v>359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6" customHeight="1" x14ac:dyDescent="0.25">
      <c r="A60" s="35" t="s">
        <v>364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6" customHeight="1" x14ac:dyDescent="0.25">
      <c r="A61" s="35" t="s">
        <v>360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6" customHeight="1" x14ac:dyDescent="0.25">
      <c r="A62" s="35" t="s">
        <v>361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6" customHeight="1" x14ac:dyDescent="0.25">
      <c r="A63" s="35" t="s">
        <v>362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</sheetData>
  <mergeCells count="5">
    <mergeCell ref="A63:K63"/>
    <mergeCell ref="A59:K59"/>
    <mergeCell ref="A60:K60"/>
    <mergeCell ref="A61:K61"/>
    <mergeCell ref="A62:K62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zoomScaleNormal="100" workbookViewId="0">
      <pane ySplit="5" topLeftCell="A6" activePane="bottomLeft" state="frozen"/>
      <selection activeCell="A39" sqref="A39:IV63"/>
      <selection pane="bottomLeft" activeCell="I7" sqref="I7:I36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9" ht="12.6" customHeight="1" x14ac:dyDescent="0.25">
      <c r="A1" s="24" t="s">
        <v>237</v>
      </c>
      <c r="H1" s="25" t="s">
        <v>346</v>
      </c>
    </row>
    <row r="2" spans="1:9" ht="3.75" customHeight="1" x14ac:dyDescent="0.25"/>
    <row r="3" spans="1:9" ht="3.75" customHeight="1" x14ac:dyDescent="0.25">
      <c r="A3" s="20"/>
      <c r="B3" s="4"/>
      <c r="C3" s="4"/>
      <c r="D3" s="3"/>
      <c r="E3" s="3"/>
      <c r="F3" s="4"/>
      <c r="G3" s="4"/>
      <c r="H3" s="5"/>
    </row>
    <row r="4" spans="1:9" s="2" customFormat="1" ht="12.6" customHeight="1" x14ac:dyDescent="0.25">
      <c r="A4" s="21" t="s">
        <v>0</v>
      </c>
      <c r="B4" s="8" t="s">
        <v>1</v>
      </c>
      <c r="C4" s="8" t="s">
        <v>2</v>
      </c>
      <c r="D4" s="8" t="s">
        <v>3</v>
      </c>
      <c r="E4" s="8" t="s">
        <v>239</v>
      </c>
      <c r="F4" s="8" t="s">
        <v>4</v>
      </c>
      <c r="G4" s="8" t="s">
        <v>5</v>
      </c>
      <c r="H4" s="9" t="s">
        <v>6</v>
      </c>
    </row>
    <row r="5" spans="1:9" s="2" customFormat="1" ht="3.75" customHeight="1" x14ac:dyDescent="0.25">
      <c r="A5" s="21"/>
      <c r="B5" s="7"/>
      <c r="C5" s="8"/>
      <c r="D5" s="8"/>
      <c r="E5" s="8"/>
      <c r="F5" s="8"/>
      <c r="G5" s="8"/>
      <c r="H5" s="9"/>
    </row>
    <row r="6" spans="1:9" ht="3.75" customHeight="1" x14ac:dyDescent="0.25">
      <c r="A6" s="22"/>
      <c r="B6" s="6"/>
      <c r="C6" s="10"/>
      <c r="D6" s="11"/>
      <c r="E6" s="11"/>
      <c r="F6" s="10"/>
      <c r="G6" s="10"/>
      <c r="H6" s="10"/>
    </row>
    <row r="7" spans="1:9" ht="12.6" customHeight="1" x14ac:dyDescent="0.25">
      <c r="A7" s="26" t="s">
        <v>134</v>
      </c>
      <c r="B7" s="16">
        <v>1891</v>
      </c>
      <c r="C7" s="2" t="s">
        <v>135</v>
      </c>
      <c r="D7" s="2" t="s">
        <v>28</v>
      </c>
      <c r="E7" s="2" t="s">
        <v>235</v>
      </c>
      <c r="F7" s="13" t="str">
        <f>"10.12.1940"</f>
        <v>10.12.1940</v>
      </c>
      <c r="G7" s="13" t="str">
        <f>"05.11.1954"</f>
        <v>05.11.1954</v>
      </c>
      <c r="H7" s="14" t="str">
        <f>"06.01.1968"</f>
        <v>06.01.1968</v>
      </c>
      <c r="I7" s="1">
        <v>61</v>
      </c>
    </row>
    <row r="8" spans="1:9" ht="12.6" customHeight="1" x14ac:dyDescent="0.25">
      <c r="A8" s="26" t="s">
        <v>136</v>
      </c>
      <c r="B8" s="16">
        <v>1886</v>
      </c>
      <c r="C8" s="2" t="s">
        <v>230</v>
      </c>
      <c r="D8" s="2" t="s">
        <v>9</v>
      </c>
      <c r="E8" s="2" t="s">
        <v>336</v>
      </c>
      <c r="F8" s="13" t="str">
        <f>"15.12.1943"</f>
        <v>15.12.1943</v>
      </c>
      <c r="G8" s="13" t="str">
        <f>"13.11.1951"</f>
        <v>13.11.1951</v>
      </c>
      <c r="H8" s="14" t="str">
        <f>"15.03.1957"</f>
        <v>15.03.1957</v>
      </c>
      <c r="I8" s="1">
        <v>62</v>
      </c>
    </row>
    <row r="9" spans="1:9" ht="12.6" customHeight="1" x14ac:dyDescent="0.25">
      <c r="A9" s="26" t="s">
        <v>137</v>
      </c>
      <c r="B9" s="16">
        <v>1899</v>
      </c>
      <c r="C9" s="2" t="s">
        <v>138</v>
      </c>
      <c r="D9" s="2" t="s">
        <v>54</v>
      </c>
      <c r="E9" s="2" t="s">
        <v>235</v>
      </c>
      <c r="F9" s="13" t="str">
        <f>"14.12.1944"</f>
        <v>14.12.1944</v>
      </c>
      <c r="G9" s="13" t="str">
        <f>"30.06.1961"</f>
        <v>30.06.1961</v>
      </c>
      <c r="H9" s="14" t="str">
        <f>"25.03.1994"</f>
        <v>25.03.1994</v>
      </c>
      <c r="I9" s="1">
        <v>63</v>
      </c>
    </row>
    <row r="10" spans="1:9" ht="12.6" customHeight="1" x14ac:dyDescent="0.25">
      <c r="A10" s="26" t="s">
        <v>139</v>
      </c>
      <c r="B10" s="16">
        <v>1896</v>
      </c>
      <c r="C10" s="2" t="s">
        <v>140</v>
      </c>
      <c r="D10" s="2" t="s">
        <v>16</v>
      </c>
      <c r="E10" s="2" t="s">
        <v>235</v>
      </c>
      <c r="F10" s="13" t="str">
        <f>"11.12.1947"</f>
        <v>11.12.1947</v>
      </c>
      <c r="G10" s="13" t="str">
        <f>"01.11.1954"</f>
        <v>01.11.1954</v>
      </c>
      <c r="H10" s="14" t="str">
        <f>"18.10.1961"</f>
        <v>18.10.1961</v>
      </c>
      <c r="I10" s="1">
        <v>64</v>
      </c>
    </row>
    <row r="11" spans="1:9" ht="12.6" customHeight="1" x14ac:dyDescent="0.25">
      <c r="A11" s="26" t="s">
        <v>141</v>
      </c>
      <c r="B11" s="16">
        <v>1885</v>
      </c>
      <c r="C11" s="2" t="s">
        <v>142</v>
      </c>
      <c r="D11" s="2" t="s">
        <v>143</v>
      </c>
      <c r="E11" s="2" t="s">
        <v>178</v>
      </c>
      <c r="F11" s="13" t="str">
        <f>"14.09.1950"</f>
        <v>14.09.1950</v>
      </c>
      <c r="G11" s="13" t="str">
        <f>"04.12.1954"</f>
        <v>04.12.1954</v>
      </c>
      <c r="H11" s="14" t="str">
        <f>"09.12.1954"</f>
        <v>09.12.1954</v>
      </c>
      <c r="I11" s="1">
        <v>65</v>
      </c>
    </row>
    <row r="12" spans="1:9" ht="12.6" customHeight="1" x14ac:dyDescent="0.25">
      <c r="A12" s="26" t="s">
        <v>144</v>
      </c>
      <c r="B12" s="16">
        <v>1897</v>
      </c>
      <c r="C12" s="2" t="s">
        <v>145</v>
      </c>
      <c r="D12" s="2" t="s">
        <v>13</v>
      </c>
      <c r="E12" s="2" t="s">
        <v>171</v>
      </c>
      <c r="F12" s="13" t="str">
        <f>"13.12.1951"</f>
        <v>13.12.1951</v>
      </c>
      <c r="G12" s="13" t="str">
        <f>"-"</f>
        <v>-</v>
      </c>
      <c r="H12" s="14" t="str">
        <f>"03.11.1958"</f>
        <v>03.11.1958</v>
      </c>
      <c r="I12" s="1">
        <v>66</v>
      </c>
    </row>
    <row r="13" spans="1:9" ht="12.6" customHeight="1" x14ac:dyDescent="0.25">
      <c r="A13" s="26" t="s">
        <v>146</v>
      </c>
      <c r="B13" s="16">
        <v>1897</v>
      </c>
      <c r="C13" s="2" t="s">
        <v>147</v>
      </c>
      <c r="D13" s="2" t="s">
        <v>9</v>
      </c>
      <c r="E13" s="2" t="s">
        <v>336</v>
      </c>
      <c r="F13" s="13" t="str">
        <f>"13.12.1951"</f>
        <v>13.12.1951</v>
      </c>
      <c r="G13" s="13" t="str">
        <f>"08.12.1953"</f>
        <v>08.12.1953</v>
      </c>
      <c r="H13" s="14" t="str">
        <f>"02.12.1974"</f>
        <v>02.12.1974</v>
      </c>
      <c r="I13" s="1">
        <v>67</v>
      </c>
    </row>
    <row r="14" spans="1:9" ht="12.6" customHeight="1" x14ac:dyDescent="0.25">
      <c r="A14" s="26" t="s">
        <v>148</v>
      </c>
      <c r="B14" s="16">
        <v>1892</v>
      </c>
      <c r="C14" s="2" t="s">
        <v>149</v>
      </c>
      <c r="D14" s="2" t="s">
        <v>9</v>
      </c>
      <c r="E14" s="2" t="s">
        <v>235</v>
      </c>
      <c r="F14" s="13" t="str">
        <f>"22.12.1953"</f>
        <v>22.12.1953</v>
      </c>
      <c r="G14" s="13" t="str">
        <f>"19.11.1959"</f>
        <v>19.11.1959</v>
      </c>
      <c r="H14" s="14" t="str">
        <f>"23.05.1970"</f>
        <v>23.05.1970</v>
      </c>
      <c r="I14" s="1">
        <v>68</v>
      </c>
    </row>
    <row r="15" spans="1:9" ht="12.6" customHeight="1" x14ac:dyDescent="0.25">
      <c r="A15" s="26" t="s">
        <v>150</v>
      </c>
      <c r="B15" s="16">
        <v>1896</v>
      </c>
      <c r="C15" s="2" t="s">
        <v>151</v>
      </c>
      <c r="D15" s="2" t="s">
        <v>28</v>
      </c>
      <c r="E15" s="2" t="s">
        <v>178</v>
      </c>
      <c r="F15" s="13" t="str">
        <f>"16.12.1954"</f>
        <v>16.12.1954</v>
      </c>
      <c r="G15" s="13" t="str">
        <f>"20.11.1959"</f>
        <v>20.11.1959</v>
      </c>
      <c r="H15" s="14" t="str">
        <f>"31.10.1962"</f>
        <v>31.10.1962</v>
      </c>
      <c r="I15" s="1">
        <v>69</v>
      </c>
    </row>
    <row r="16" spans="1:9" ht="12.6" customHeight="1" x14ac:dyDescent="0.25">
      <c r="A16" s="26" t="s">
        <v>152</v>
      </c>
      <c r="B16" s="16">
        <v>1904</v>
      </c>
      <c r="C16" s="2" t="s">
        <v>153</v>
      </c>
      <c r="D16" s="2" t="s">
        <v>16</v>
      </c>
      <c r="E16" s="2" t="s">
        <v>235</v>
      </c>
      <c r="F16" s="13" t="str">
        <f>"16.12.1954"</f>
        <v>16.12.1954</v>
      </c>
      <c r="G16" s="13" t="str">
        <f>"31.12.1966"</f>
        <v>31.12.1966</v>
      </c>
      <c r="H16" s="14" t="str">
        <f>"07.08.1977"</f>
        <v>07.08.1977</v>
      </c>
      <c r="I16" s="1">
        <v>70</v>
      </c>
    </row>
    <row r="17" spans="1:9" ht="12.6" customHeight="1" x14ac:dyDescent="0.25">
      <c r="A17" s="26" t="s">
        <v>154</v>
      </c>
      <c r="B17" s="16">
        <v>1902</v>
      </c>
      <c r="C17" s="2" t="s">
        <v>155</v>
      </c>
      <c r="D17" s="2" t="s">
        <v>22</v>
      </c>
      <c r="E17" s="2" t="s">
        <v>238</v>
      </c>
      <c r="F17" s="13" t="str">
        <f>"16.12.1954"</f>
        <v>16.12.1954</v>
      </c>
      <c r="G17" s="13" t="str">
        <f>"24.11.1959"</f>
        <v>24.11.1959</v>
      </c>
      <c r="H17" s="14" t="str">
        <f>"06.09.1968"</f>
        <v>06.09.1968</v>
      </c>
      <c r="I17" s="1">
        <v>71</v>
      </c>
    </row>
    <row r="18" spans="1:9" ht="12.6" customHeight="1" x14ac:dyDescent="0.25">
      <c r="A18" s="26" t="s">
        <v>156</v>
      </c>
      <c r="B18" s="16">
        <v>1899</v>
      </c>
      <c r="C18" s="2" t="s">
        <v>157</v>
      </c>
      <c r="D18" s="2" t="s">
        <v>13</v>
      </c>
      <c r="E18" s="2" t="s">
        <v>171</v>
      </c>
      <c r="F18" s="13" t="str">
        <f>"11.12.1958"</f>
        <v>11.12.1958</v>
      </c>
      <c r="G18" s="13" t="str">
        <f>"31.12.1965"</f>
        <v>31.12.1965</v>
      </c>
      <c r="H18" s="14" t="str">
        <f>"07.11.1985"</f>
        <v>07.11.1985</v>
      </c>
      <c r="I18" s="1">
        <v>72</v>
      </c>
    </row>
    <row r="19" spans="1:9" ht="12.6" customHeight="1" x14ac:dyDescent="0.25">
      <c r="A19" s="26" t="s">
        <v>158</v>
      </c>
      <c r="B19" s="16">
        <v>1902</v>
      </c>
      <c r="C19" s="2" t="s">
        <v>159</v>
      </c>
      <c r="D19" s="2" t="s">
        <v>111</v>
      </c>
      <c r="E19" s="2" t="s">
        <v>178</v>
      </c>
      <c r="F19" s="13" t="str">
        <f>"17.12.1959"</f>
        <v>17.12.1959</v>
      </c>
      <c r="G19" s="13" t="str">
        <f>"30.09.1962"</f>
        <v>30.09.1962</v>
      </c>
      <c r="H19" s="14" t="str">
        <f>"23.12.1964"</f>
        <v>23.12.1964</v>
      </c>
      <c r="I19" s="1">
        <v>73</v>
      </c>
    </row>
    <row r="20" spans="1:9" ht="12.6" customHeight="1" x14ac:dyDescent="0.25">
      <c r="A20" s="26" t="s">
        <v>160</v>
      </c>
      <c r="B20" s="16">
        <v>1902</v>
      </c>
      <c r="C20" s="2" t="s">
        <v>147</v>
      </c>
      <c r="D20" s="2" t="s">
        <v>9</v>
      </c>
      <c r="E20" s="2" t="s">
        <v>336</v>
      </c>
      <c r="F20" s="13" t="str">
        <f>"17.12.1959"</f>
        <v>17.12.1959</v>
      </c>
      <c r="G20" s="13" t="str">
        <f>"31.01.1970"</f>
        <v>31.01.1970</v>
      </c>
      <c r="H20" s="14" t="str">
        <f>"31.05.1990"</f>
        <v>31.05.1990</v>
      </c>
      <c r="I20" s="1">
        <v>74</v>
      </c>
    </row>
    <row r="21" spans="1:9" ht="12.6" customHeight="1" x14ac:dyDescent="0.25">
      <c r="A21" s="26" t="s">
        <v>161</v>
      </c>
      <c r="B21" s="16">
        <v>1910</v>
      </c>
      <c r="C21" s="2" t="s">
        <v>162</v>
      </c>
      <c r="D21" s="2" t="s">
        <v>163</v>
      </c>
      <c r="E21" s="2" t="s">
        <v>178</v>
      </c>
      <c r="F21" s="13" t="str">
        <f>"17.12.1959"</f>
        <v>17.12.1959</v>
      </c>
      <c r="G21" s="13" t="str">
        <f>"31.12.1971"</f>
        <v>31.12.1971</v>
      </c>
      <c r="H21" s="14" t="str">
        <f>"26.11.1990"</f>
        <v>26.11.1990</v>
      </c>
      <c r="I21" s="1">
        <v>75</v>
      </c>
    </row>
    <row r="22" spans="1:9" ht="12.6" customHeight="1" x14ac:dyDescent="0.25">
      <c r="A22" s="26" t="s">
        <v>164</v>
      </c>
      <c r="B22" s="16">
        <v>1913</v>
      </c>
      <c r="C22" s="2" t="s">
        <v>165</v>
      </c>
      <c r="D22" s="2" t="s">
        <v>85</v>
      </c>
      <c r="E22" s="2" t="s">
        <v>336</v>
      </c>
      <c r="F22" s="13" t="str">
        <f>"17.12.1959"</f>
        <v>17.12.1959</v>
      </c>
      <c r="G22" s="13" t="str">
        <f>"31.12.1973"</f>
        <v>31.12.1973</v>
      </c>
      <c r="H22" s="14" t="s">
        <v>280</v>
      </c>
      <c r="I22" s="1">
        <v>76</v>
      </c>
    </row>
    <row r="23" spans="1:9" ht="12.6" customHeight="1" x14ac:dyDescent="0.25">
      <c r="A23" s="26" t="s">
        <v>166</v>
      </c>
      <c r="B23" s="16">
        <v>1908</v>
      </c>
      <c r="C23" s="2" t="s">
        <v>167</v>
      </c>
      <c r="D23" s="2" t="s">
        <v>25</v>
      </c>
      <c r="E23" s="2" t="s">
        <v>235</v>
      </c>
      <c r="F23" s="13" t="str">
        <f>"15.06.1961"</f>
        <v>15.06.1961</v>
      </c>
      <c r="G23" s="13" t="str">
        <f>"31.12.1969"</f>
        <v>31.12.1969</v>
      </c>
      <c r="H23" s="14" t="s">
        <v>296</v>
      </c>
      <c r="I23" s="1">
        <v>77</v>
      </c>
    </row>
    <row r="24" spans="1:9" ht="12.6" customHeight="1" x14ac:dyDescent="0.25">
      <c r="A24" s="26" t="s">
        <v>168</v>
      </c>
      <c r="B24" s="16">
        <v>1907</v>
      </c>
      <c r="C24" s="2" t="s">
        <v>231</v>
      </c>
      <c r="D24" s="2" t="s">
        <v>143</v>
      </c>
      <c r="E24" s="2" t="s">
        <v>178</v>
      </c>
      <c r="F24" s="13" t="str">
        <f>"27.09.1962"</f>
        <v>27.09.1962</v>
      </c>
      <c r="G24" s="13" t="str">
        <f>"31.12.1973"</f>
        <v>31.12.1973</v>
      </c>
      <c r="H24" s="14" t="str">
        <f>"05.06.1982"</f>
        <v>05.06.1982</v>
      </c>
      <c r="I24" s="1">
        <v>78</v>
      </c>
    </row>
    <row r="25" spans="1:9" ht="12.6" customHeight="1" x14ac:dyDescent="0.25">
      <c r="A25" s="26" t="s">
        <v>169</v>
      </c>
      <c r="B25" s="16">
        <v>1917</v>
      </c>
      <c r="C25" s="2" t="s">
        <v>170</v>
      </c>
      <c r="D25" s="2" t="s">
        <v>13</v>
      </c>
      <c r="E25" s="2" t="s">
        <v>171</v>
      </c>
      <c r="F25" s="13" t="str">
        <f>"08.12.1965"</f>
        <v>08.12.1965</v>
      </c>
      <c r="G25" s="13" t="str">
        <f>"31.12.1979"</f>
        <v>31.12.1979</v>
      </c>
      <c r="H25" s="14" t="str">
        <f>"20.04.1985"</f>
        <v>20.04.1985</v>
      </c>
      <c r="I25" s="1">
        <v>79</v>
      </c>
    </row>
    <row r="26" spans="1:9" ht="12.6" customHeight="1" x14ac:dyDescent="0.25">
      <c r="A26" s="26" t="s">
        <v>172</v>
      </c>
      <c r="B26" s="16">
        <v>1914</v>
      </c>
      <c r="C26" s="2" t="s">
        <v>173</v>
      </c>
      <c r="D26" s="2" t="s">
        <v>22</v>
      </c>
      <c r="E26" s="2" t="s">
        <v>235</v>
      </c>
      <c r="F26" s="13" t="str">
        <f>"15.12.1966"</f>
        <v>15.12.1966</v>
      </c>
      <c r="G26" s="13" t="str">
        <f>"31.12.1973"</f>
        <v>31.12.1973</v>
      </c>
      <c r="H26" s="14" t="str">
        <f>"29.12.1995"</f>
        <v>29.12.1995</v>
      </c>
      <c r="I26" s="1">
        <v>80</v>
      </c>
    </row>
    <row r="27" spans="1:9" ht="12.6" customHeight="1" x14ac:dyDescent="0.25">
      <c r="A27" s="26" t="s">
        <v>174</v>
      </c>
      <c r="B27" s="16">
        <v>1908</v>
      </c>
      <c r="C27" s="2" t="s">
        <v>232</v>
      </c>
      <c r="D27" s="2" t="s">
        <v>54</v>
      </c>
      <c r="E27" s="2" t="s">
        <v>336</v>
      </c>
      <c r="F27" s="13" t="str">
        <f>"10.12.1969"</f>
        <v>10.12.1969</v>
      </c>
      <c r="G27" s="13" t="str">
        <f>"31.01.1978"</f>
        <v>31.01.1978</v>
      </c>
      <c r="H27" s="14" t="s">
        <v>285</v>
      </c>
      <c r="I27" s="1">
        <v>81</v>
      </c>
    </row>
    <row r="28" spans="1:9" ht="12.6" customHeight="1" x14ac:dyDescent="0.25">
      <c r="A28" s="26" t="s">
        <v>175</v>
      </c>
      <c r="B28" s="16">
        <v>1914</v>
      </c>
      <c r="C28" s="2" t="s">
        <v>176</v>
      </c>
      <c r="D28" s="2" t="s">
        <v>9</v>
      </c>
      <c r="E28" s="2" t="s">
        <v>235</v>
      </c>
      <c r="F28" s="13" t="str">
        <f>"10.12.1969"</f>
        <v>10.12.1969</v>
      </c>
      <c r="G28" s="13" t="str">
        <f>"31.01.1978"</f>
        <v>31.01.1978</v>
      </c>
      <c r="H28" s="14" t="s">
        <v>218</v>
      </c>
      <c r="I28" s="1">
        <v>82</v>
      </c>
    </row>
    <row r="29" spans="1:9" ht="12.6" customHeight="1" x14ac:dyDescent="0.25">
      <c r="A29" s="26" t="s">
        <v>177</v>
      </c>
      <c r="B29" s="16">
        <v>1924</v>
      </c>
      <c r="C29" s="2" t="s">
        <v>240</v>
      </c>
      <c r="D29" s="2" t="s">
        <v>28</v>
      </c>
      <c r="E29" s="2" t="s">
        <v>178</v>
      </c>
      <c r="F29" s="13" t="str">
        <f>"08.12.1971"</f>
        <v>08.12.1971</v>
      </c>
      <c r="G29" s="13" t="str">
        <f>"31.12.1986"</f>
        <v>31.12.1986</v>
      </c>
      <c r="H29" s="14" t="s">
        <v>307</v>
      </c>
      <c r="I29" s="1">
        <v>83</v>
      </c>
    </row>
    <row r="30" spans="1:9" ht="12.6" customHeight="1" x14ac:dyDescent="0.25">
      <c r="A30" s="26" t="s">
        <v>179</v>
      </c>
      <c r="B30" s="16">
        <v>1918</v>
      </c>
      <c r="C30" s="2" t="s">
        <v>180</v>
      </c>
      <c r="D30" s="2" t="s">
        <v>19</v>
      </c>
      <c r="E30" s="2" t="s">
        <v>336</v>
      </c>
      <c r="F30" s="13" t="str">
        <f>"05.12.1973"</f>
        <v>05.12.1973</v>
      </c>
      <c r="G30" s="13" t="s">
        <v>301</v>
      </c>
      <c r="H30" s="14" t="str">
        <f>"16.10.1983"</f>
        <v>16.10.1983</v>
      </c>
      <c r="I30" s="1">
        <v>84</v>
      </c>
    </row>
    <row r="31" spans="1:9" ht="12.6" customHeight="1" x14ac:dyDescent="0.25">
      <c r="A31" s="26" t="s">
        <v>181</v>
      </c>
      <c r="B31" s="16">
        <v>1918</v>
      </c>
      <c r="C31" s="2" t="s">
        <v>182</v>
      </c>
      <c r="D31" s="2" t="s">
        <v>124</v>
      </c>
      <c r="E31" s="2" t="s">
        <v>178</v>
      </c>
      <c r="F31" s="13" t="str">
        <f>"05.12.1973"</f>
        <v>05.12.1973</v>
      </c>
      <c r="G31" s="13" t="str">
        <f>"31.12.1982"</f>
        <v>31.12.1982</v>
      </c>
      <c r="H31" s="14" t="str">
        <f>"22.02.1994"</f>
        <v>22.02.1994</v>
      </c>
      <c r="I31" s="1">
        <v>85</v>
      </c>
    </row>
    <row r="32" spans="1:9" ht="12.6" customHeight="1" x14ac:dyDescent="0.25">
      <c r="A32" s="26" t="s">
        <v>183</v>
      </c>
      <c r="B32" s="16">
        <v>1915</v>
      </c>
      <c r="C32" s="2" t="s">
        <v>184</v>
      </c>
      <c r="D32" s="2" t="s">
        <v>16</v>
      </c>
      <c r="E32" s="2" t="s">
        <v>235</v>
      </c>
      <c r="F32" s="13" t="str">
        <f>"05.12.1973"</f>
        <v>05.12.1973</v>
      </c>
      <c r="G32" s="13" t="str">
        <f>"31.12.1983"</f>
        <v>31.12.1983</v>
      </c>
      <c r="H32" s="14" t="s">
        <v>279</v>
      </c>
      <c r="I32" s="1">
        <v>86</v>
      </c>
    </row>
    <row r="33" spans="1:9" ht="12.6" customHeight="1" x14ac:dyDescent="0.25">
      <c r="A33" s="26" t="s">
        <v>185</v>
      </c>
      <c r="B33" s="16">
        <v>1917</v>
      </c>
      <c r="C33" s="2" t="s">
        <v>186</v>
      </c>
      <c r="D33" s="2" t="s">
        <v>9</v>
      </c>
      <c r="E33" s="2" t="s">
        <v>235</v>
      </c>
      <c r="F33" s="13" t="str">
        <f>"07.12.1977"</f>
        <v>07.12.1977</v>
      </c>
      <c r="G33" s="13" t="str">
        <f>"31.12.1982"</f>
        <v>31.12.1982</v>
      </c>
      <c r="H33" s="14" t="s">
        <v>225</v>
      </c>
      <c r="I33" s="1">
        <v>87</v>
      </c>
    </row>
    <row r="34" spans="1:9" ht="12.6" customHeight="1" x14ac:dyDescent="0.25">
      <c r="A34" s="26" t="s">
        <v>187</v>
      </c>
      <c r="B34" s="16">
        <v>1927</v>
      </c>
      <c r="C34" s="2" t="s">
        <v>188</v>
      </c>
      <c r="D34" s="2" t="s">
        <v>54</v>
      </c>
      <c r="E34" s="2" t="s">
        <v>336</v>
      </c>
      <c r="F34" s="13" t="str">
        <f>"07.12.1977"</f>
        <v>07.12.1977</v>
      </c>
      <c r="G34" s="13" t="str">
        <f>"31.12.1987"</f>
        <v>31.12.1987</v>
      </c>
      <c r="H34" s="14" t="s">
        <v>347</v>
      </c>
      <c r="I34" s="1">
        <v>88</v>
      </c>
    </row>
    <row r="35" spans="1:9" ht="12.6" customHeight="1" x14ac:dyDescent="0.25">
      <c r="A35" s="26" t="s">
        <v>189</v>
      </c>
      <c r="B35" s="16">
        <v>1925</v>
      </c>
      <c r="C35" s="2" t="s">
        <v>190</v>
      </c>
      <c r="D35" s="2" t="s">
        <v>66</v>
      </c>
      <c r="E35" s="2" t="s">
        <v>171</v>
      </c>
      <c r="F35" s="13" t="str">
        <f>"05.12.1979"</f>
        <v>05.12.1979</v>
      </c>
      <c r="G35" s="13" t="str">
        <f>"31.12.1987"</f>
        <v>31.12.1987</v>
      </c>
      <c r="H35" s="14" t="s">
        <v>340</v>
      </c>
      <c r="I35" s="1">
        <v>89</v>
      </c>
    </row>
    <row r="36" spans="1:9" ht="12.6" customHeight="1" x14ac:dyDescent="0.25">
      <c r="A36" s="26" t="s">
        <v>191</v>
      </c>
      <c r="B36" s="16">
        <v>1924</v>
      </c>
      <c r="C36" s="2" t="s">
        <v>192</v>
      </c>
      <c r="D36" s="2" t="s">
        <v>35</v>
      </c>
      <c r="E36" s="2" t="s">
        <v>178</v>
      </c>
      <c r="F36" s="13" t="str">
        <f>"08.12.1982"</f>
        <v>08.12.1982</v>
      </c>
      <c r="G36" s="13" t="str">
        <f>"31.12.1986"</f>
        <v>31.12.1986</v>
      </c>
      <c r="H36" s="14" t="s">
        <v>348</v>
      </c>
      <c r="I36" s="1">
        <v>90</v>
      </c>
    </row>
    <row r="37" spans="1:9" ht="3.75" customHeight="1" x14ac:dyDescent="0.25">
      <c r="A37" s="23"/>
      <c r="B37" s="18"/>
      <c r="C37" s="15"/>
      <c r="D37" s="15"/>
      <c r="E37" s="15"/>
      <c r="F37" s="19"/>
      <c r="G37" s="19"/>
      <c r="H37" s="19"/>
    </row>
    <row r="38" spans="1:9" ht="12.6" customHeight="1" x14ac:dyDescent="0.25">
      <c r="D38" s="1"/>
    </row>
    <row r="39" spans="1:9" ht="12.6" customHeight="1" x14ac:dyDescent="0.25">
      <c r="A39" s="1" t="s">
        <v>241</v>
      </c>
      <c r="D39" s="1"/>
    </row>
    <row r="40" spans="1:9" ht="12.6" customHeight="1" x14ac:dyDescent="0.25">
      <c r="A40" s="27" t="s">
        <v>328</v>
      </c>
      <c r="D40" s="1"/>
      <c r="E40" s="1"/>
    </row>
    <row r="41" spans="1:9" ht="12.6" customHeight="1" x14ac:dyDescent="0.25">
      <c r="A41" s="27" t="s">
        <v>333</v>
      </c>
      <c r="D41" s="1"/>
      <c r="E41" s="1"/>
    </row>
    <row r="42" spans="1:9" ht="12.75" x14ac:dyDescent="0.25">
      <c r="A42" s="1" t="s">
        <v>305</v>
      </c>
    </row>
    <row r="43" spans="1:9" ht="12.6" customHeight="1" x14ac:dyDescent="0.25">
      <c r="A43" s="27"/>
    </row>
    <row r="45" spans="1:9" ht="12.6" customHeight="1" x14ac:dyDescent="0.25">
      <c r="B45" s="29" t="s">
        <v>242</v>
      </c>
      <c r="C45" s="28" t="s">
        <v>277</v>
      </c>
      <c r="E45" s="30" t="s">
        <v>253</v>
      </c>
      <c r="F45" s="1" t="s">
        <v>254</v>
      </c>
    </row>
    <row r="46" spans="1:9" ht="12.6" customHeight="1" x14ac:dyDescent="0.25">
      <c r="B46" s="29"/>
      <c r="C46" s="28" t="s">
        <v>334</v>
      </c>
      <c r="E46" s="30" t="s">
        <v>260</v>
      </c>
      <c r="F46" s="1" t="s">
        <v>261</v>
      </c>
    </row>
    <row r="47" spans="1:9" ht="12.6" customHeight="1" x14ac:dyDescent="0.25">
      <c r="B47" s="29"/>
      <c r="C47" s="28" t="s">
        <v>335</v>
      </c>
      <c r="E47" s="30" t="s">
        <v>257</v>
      </c>
      <c r="F47" s="1" t="s">
        <v>258</v>
      </c>
    </row>
    <row r="48" spans="1:9" ht="12.6" customHeight="1" x14ac:dyDescent="0.25">
      <c r="B48" s="29" t="s">
        <v>178</v>
      </c>
      <c r="C48" s="28" t="s">
        <v>243</v>
      </c>
      <c r="E48" s="30"/>
      <c r="F48" s="1" t="s">
        <v>259</v>
      </c>
    </row>
    <row r="49" spans="1:6" ht="12.6" customHeight="1" x14ac:dyDescent="0.25">
      <c r="B49" s="29" t="s">
        <v>336</v>
      </c>
      <c r="C49" s="28" t="s">
        <v>244</v>
      </c>
      <c r="E49" s="30" t="s">
        <v>255</v>
      </c>
      <c r="F49" s="1" t="s">
        <v>256</v>
      </c>
    </row>
    <row r="50" spans="1:6" ht="12.6" customHeight="1" x14ac:dyDescent="0.25">
      <c r="B50" s="29" t="s">
        <v>171</v>
      </c>
      <c r="C50" s="28" t="s">
        <v>245</v>
      </c>
      <c r="E50" s="30" t="s">
        <v>262</v>
      </c>
      <c r="F50" s="1" t="s">
        <v>263</v>
      </c>
    </row>
    <row r="51" spans="1:6" ht="12.6" customHeight="1" x14ac:dyDescent="0.25">
      <c r="B51" s="29" t="s">
        <v>236</v>
      </c>
      <c r="C51" s="28" t="s">
        <v>246</v>
      </c>
      <c r="E51" s="30" t="s">
        <v>264</v>
      </c>
      <c r="F51" s="1" t="s">
        <v>265</v>
      </c>
    </row>
    <row r="52" spans="1:6" ht="12.6" customHeight="1" x14ac:dyDescent="0.25">
      <c r="C52" s="1" t="s">
        <v>319</v>
      </c>
      <c r="E52" s="30" t="s">
        <v>266</v>
      </c>
      <c r="F52" s="1" t="s">
        <v>267</v>
      </c>
    </row>
    <row r="53" spans="1:6" ht="12.6" customHeight="1" x14ac:dyDescent="0.25">
      <c r="B53" s="29" t="s">
        <v>247</v>
      </c>
      <c r="C53" s="28" t="s">
        <v>248</v>
      </c>
      <c r="E53" s="30" t="s">
        <v>268</v>
      </c>
      <c r="F53" s="1" t="s">
        <v>269</v>
      </c>
    </row>
    <row r="54" spans="1:6" ht="12.6" customHeight="1" x14ac:dyDescent="0.25">
      <c r="B54" s="29" t="s">
        <v>249</v>
      </c>
      <c r="C54" s="28" t="s">
        <v>250</v>
      </c>
      <c r="E54" s="30" t="s">
        <v>337</v>
      </c>
      <c r="F54" s="1" t="s">
        <v>338</v>
      </c>
    </row>
    <row r="55" spans="1:6" ht="12.6" customHeight="1" x14ac:dyDescent="0.25">
      <c r="B55" s="29" t="s">
        <v>251</v>
      </c>
      <c r="C55" s="28" t="s">
        <v>252</v>
      </c>
      <c r="E55" s="30" t="s">
        <v>270</v>
      </c>
      <c r="F55" s="1" t="s">
        <v>271</v>
      </c>
    </row>
    <row r="56" spans="1:6" ht="12.6" customHeight="1" x14ac:dyDescent="0.25">
      <c r="B56" s="29" t="s">
        <v>293</v>
      </c>
      <c r="C56" s="28" t="s">
        <v>294</v>
      </c>
      <c r="E56" s="1"/>
    </row>
    <row r="57" spans="1:6" ht="12.6" customHeight="1" x14ac:dyDescent="0.25">
      <c r="B57" s="29" t="s">
        <v>310</v>
      </c>
      <c r="C57" s="28" t="s">
        <v>311</v>
      </c>
      <c r="E57" s="1"/>
    </row>
    <row r="58" spans="1:6" ht="12.6" customHeight="1" x14ac:dyDescent="0.25">
      <c r="E58" s="1"/>
    </row>
    <row r="60" spans="1:6" ht="12.6" customHeight="1" x14ac:dyDescent="0.25">
      <c r="A60" s="1" t="s">
        <v>286</v>
      </c>
    </row>
    <row r="61" spans="1:6" ht="12.6" customHeight="1" x14ac:dyDescent="0.25">
      <c r="A61" s="1" t="s">
        <v>276</v>
      </c>
    </row>
    <row r="62" spans="1:6" ht="12.6" customHeight="1" x14ac:dyDescent="0.25">
      <c r="A62" s="31" t="s">
        <v>295</v>
      </c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23 G25 G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zoomScaleNormal="100" workbookViewId="0">
      <pane ySplit="5" topLeftCell="A6" activePane="bottomLeft" state="frozen"/>
      <selection activeCell="A6" sqref="A6"/>
      <selection pane="bottomLeft" activeCell="I7" sqref="I7:I36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9" ht="12.6" customHeight="1" x14ac:dyDescent="0.25">
      <c r="A1" s="24" t="s">
        <v>237</v>
      </c>
      <c r="H1" s="25" t="s">
        <v>346</v>
      </c>
    </row>
    <row r="2" spans="1:9" ht="3.75" customHeight="1" x14ac:dyDescent="0.25"/>
    <row r="3" spans="1:9" ht="3.75" customHeight="1" x14ac:dyDescent="0.25">
      <c r="A3" s="20"/>
      <c r="B3" s="4"/>
      <c r="C3" s="4"/>
      <c r="D3" s="3"/>
      <c r="E3" s="3"/>
      <c r="F3" s="4"/>
      <c r="G3" s="4"/>
      <c r="H3" s="5"/>
    </row>
    <row r="4" spans="1:9" s="2" customFormat="1" ht="12.6" customHeight="1" x14ac:dyDescent="0.25">
      <c r="A4" s="21" t="s">
        <v>0</v>
      </c>
      <c r="B4" s="8" t="s">
        <v>1</v>
      </c>
      <c r="C4" s="8" t="s">
        <v>2</v>
      </c>
      <c r="D4" s="8" t="s">
        <v>3</v>
      </c>
      <c r="E4" s="8" t="s">
        <v>239</v>
      </c>
      <c r="F4" s="8" t="s">
        <v>4</v>
      </c>
      <c r="G4" s="8" t="s">
        <v>5</v>
      </c>
      <c r="H4" s="9" t="s">
        <v>6</v>
      </c>
    </row>
    <row r="5" spans="1:9" s="2" customFormat="1" ht="3.75" customHeight="1" x14ac:dyDescent="0.25">
      <c r="A5" s="21"/>
      <c r="B5" s="7"/>
      <c r="C5" s="8"/>
      <c r="D5" s="8"/>
      <c r="E5" s="8"/>
      <c r="F5" s="8"/>
      <c r="G5" s="8"/>
      <c r="H5" s="9"/>
    </row>
    <row r="6" spans="1:9" ht="3.75" customHeight="1" x14ac:dyDescent="0.25">
      <c r="A6" s="22"/>
      <c r="B6" s="6"/>
      <c r="C6" s="10"/>
      <c r="D6" s="11"/>
      <c r="E6" s="11"/>
      <c r="F6" s="10"/>
      <c r="G6" s="10"/>
      <c r="H6" s="10"/>
    </row>
    <row r="7" spans="1:9" ht="12.6" customHeight="1" x14ac:dyDescent="0.25">
      <c r="A7" s="26" t="s">
        <v>80</v>
      </c>
      <c r="B7" s="12">
        <v>1849</v>
      </c>
      <c r="C7" s="2" t="s">
        <v>43</v>
      </c>
      <c r="D7" s="2" t="s">
        <v>44</v>
      </c>
      <c r="E7" s="2" t="s">
        <v>235</v>
      </c>
      <c r="F7" s="13" t="str">
        <f>"15.12.1892"</f>
        <v>15.12.1892</v>
      </c>
      <c r="G7" s="13" t="str">
        <f>"31.12.1899"</f>
        <v>31.12.1899</v>
      </c>
      <c r="H7" s="14" t="str">
        <f>"29.06.1918"</f>
        <v>29.06.1918</v>
      </c>
      <c r="I7" s="1">
        <v>31</v>
      </c>
    </row>
    <row r="8" spans="1:9" ht="12.6" customHeight="1" x14ac:dyDescent="0.25">
      <c r="A8" s="26" t="s">
        <v>81</v>
      </c>
      <c r="B8" s="12">
        <v>1854</v>
      </c>
      <c r="C8" s="2" t="s">
        <v>48</v>
      </c>
      <c r="D8" s="2" t="s">
        <v>16</v>
      </c>
      <c r="E8" s="2" t="s">
        <v>235</v>
      </c>
      <c r="F8" s="13" t="str">
        <f>"14.12.1893"</f>
        <v>14.12.1893</v>
      </c>
      <c r="G8" s="13" t="str">
        <f>"31.10.1899"</f>
        <v>31.10.1899</v>
      </c>
      <c r="H8" s="14" t="str">
        <f>"25.10.1919"</f>
        <v>25.10.1919</v>
      </c>
      <c r="I8" s="1">
        <v>32</v>
      </c>
    </row>
    <row r="9" spans="1:9" ht="12.6" customHeight="1" x14ac:dyDescent="0.25">
      <c r="A9" s="26" t="s">
        <v>82</v>
      </c>
      <c r="B9" s="12">
        <v>1848</v>
      </c>
      <c r="C9" s="2" t="s">
        <v>12</v>
      </c>
      <c r="D9" s="2" t="s">
        <v>13</v>
      </c>
      <c r="E9" s="2" t="s">
        <v>235</v>
      </c>
      <c r="F9" s="13" t="str">
        <f>"16.08.1895"</f>
        <v>16.08.1895</v>
      </c>
      <c r="G9" s="13" t="s">
        <v>10</v>
      </c>
      <c r="H9" s="14" t="str">
        <f>"09.11.1919"</f>
        <v>09.11.1919</v>
      </c>
      <c r="I9" s="1">
        <v>33</v>
      </c>
    </row>
    <row r="10" spans="1:9" ht="12.6" customHeight="1" x14ac:dyDescent="0.25">
      <c r="A10" s="26" t="s">
        <v>83</v>
      </c>
      <c r="B10" s="12">
        <v>1856</v>
      </c>
      <c r="C10" s="2" t="s">
        <v>84</v>
      </c>
      <c r="D10" s="2" t="s">
        <v>85</v>
      </c>
      <c r="E10" s="2" t="s">
        <v>235</v>
      </c>
      <c r="F10" s="13" t="str">
        <f>"25.03.1897"</f>
        <v>25.03.1897</v>
      </c>
      <c r="G10" s="13" t="s">
        <v>10</v>
      </c>
      <c r="H10" s="14" t="str">
        <f>"11.03.1911"</f>
        <v>11.03.1911</v>
      </c>
      <c r="I10" s="1">
        <v>34</v>
      </c>
    </row>
    <row r="11" spans="1:9" ht="12.6" customHeight="1" x14ac:dyDescent="0.25">
      <c r="A11" s="26" t="s">
        <v>86</v>
      </c>
      <c r="B11" s="12">
        <v>1847</v>
      </c>
      <c r="C11" s="2" t="s">
        <v>275</v>
      </c>
      <c r="D11" s="2" t="s">
        <v>54</v>
      </c>
      <c r="E11" s="2" t="s">
        <v>235</v>
      </c>
      <c r="F11" s="13" t="str">
        <f>"14.12.1899"</f>
        <v>14.12.1899</v>
      </c>
      <c r="G11" s="13" t="str">
        <f>"16.12.1912"</f>
        <v>16.12.1912</v>
      </c>
      <c r="H11" s="14" t="str">
        <f>"17.11.1922"</f>
        <v>17.11.1922</v>
      </c>
      <c r="I11" s="1">
        <v>35</v>
      </c>
    </row>
    <row r="12" spans="1:9" ht="12.6" customHeight="1" x14ac:dyDescent="0.25">
      <c r="A12" s="26" t="s">
        <v>87</v>
      </c>
      <c r="B12" s="12">
        <v>1853</v>
      </c>
      <c r="C12" s="2" t="s">
        <v>88</v>
      </c>
      <c r="D12" s="2" t="s">
        <v>16</v>
      </c>
      <c r="E12" s="2" t="s">
        <v>235</v>
      </c>
      <c r="F12" s="13" t="str">
        <f>"14.12.1899"</f>
        <v>14.12.1899</v>
      </c>
      <c r="G12" s="13" t="s">
        <v>10</v>
      </c>
      <c r="H12" s="14" t="str">
        <f>"13.07.1912"</f>
        <v>13.07.1912</v>
      </c>
      <c r="I12" s="1">
        <v>36</v>
      </c>
    </row>
    <row r="13" spans="1:9" ht="12.6" customHeight="1" x14ac:dyDescent="0.25">
      <c r="A13" s="26" t="s">
        <v>89</v>
      </c>
      <c r="B13" s="12">
        <v>1845</v>
      </c>
      <c r="C13" s="2" t="s">
        <v>90</v>
      </c>
      <c r="D13" s="2" t="s">
        <v>9</v>
      </c>
      <c r="E13" s="2" t="s">
        <v>235</v>
      </c>
      <c r="F13" s="13" t="str">
        <f>"11.12.1902"</f>
        <v>11.12.1902</v>
      </c>
      <c r="G13" s="13" t="str">
        <f>"07.12.1917"</f>
        <v>07.12.1917</v>
      </c>
      <c r="H13" s="14" t="str">
        <f>"28.09.1921"</f>
        <v>28.09.1921</v>
      </c>
      <c r="I13" s="1">
        <v>37</v>
      </c>
    </row>
    <row r="14" spans="1:9" ht="12.6" customHeight="1" x14ac:dyDescent="0.25">
      <c r="A14" s="26" t="s">
        <v>91</v>
      </c>
      <c r="B14" s="12">
        <v>1849</v>
      </c>
      <c r="C14" s="2" t="s">
        <v>34</v>
      </c>
      <c r="D14" s="2" t="s">
        <v>35</v>
      </c>
      <c r="E14" s="2" t="s">
        <v>178</v>
      </c>
      <c r="F14" s="13" t="str">
        <f>"17.06.1908"</f>
        <v>17.06.1908</v>
      </c>
      <c r="G14" s="13" t="s">
        <v>10</v>
      </c>
      <c r="H14" s="14" t="str">
        <f>"27.11.1911"</f>
        <v>27.11.1911</v>
      </c>
      <c r="I14" s="1">
        <v>38</v>
      </c>
    </row>
    <row r="15" spans="1:9" ht="12.6" customHeight="1" x14ac:dyDescent="0.25">
      <c r="A15" s="26" t="s">
        <v>92</v>
      </c>
      <c r="B15" s="12">
        <v>1857</v>
      </c>
      <c r="C15" s="2" t="s">
        <v>74</v>
      </c>
      <c r="D15" s="2" t="s">
        <v>28</v>
      </c>
      <c r="E15" s="2" t="s">
        <v>235</v>
      </c>
      <c r="F15" s="13" t="str">
        <f>"04.04.1911"</f>
        <v>04.04.1911</v>
      </c>
      <c r="G15" s="13" t="str">
        <f>"18.06.1917"</f>
        <v>18.06.1917</v>
      </c>
      <c r="H15" s="14" t="str">
        <f>"23.07.1927"</f>
        <v>23.07.1927</v>
      </c>
      <c r="I15" s="1">
        <v>39</v>
      </c>
    </row>
    <row r="16" spans="1:9" ht="12.6" customHeight="1" x14ac:dyDescent="0.25">
      <c r="A16" s="26" t="s">
        <v>93</v>
      </c>
      <c r="B16" s="12">
        <v>1871</v>
      </c>
      <c r="C16" s="2" t="s">
        <v>94</v>
      </c>
      <c r="D16" s="2" t="s">
        <v>22</v>
      </c>
      <c r="E16" s="2" t="s">
        <v>178</v>
      </c>
      <c r="F16" s="13" t="str">
        <f>"14.12.1911"</f>
        <v>14.12.1911</v>
      </c>
      <c r="G16" s="13" t="s">
        <v>10</v>
      </c>
      <c r="H16" s="14" t="str">
        <f>"23.01.1940"</f>
        <v>23.01.1940</v>
      </c>
      <c r="I16" s="1">
        <v>40</v>
      </c>
    </row>
    <row r="17" spans="1:9" ht="12.6" customHeight="1" x14ac:dyDescent="0.25">
      <c r="A17" s="26" t="s">
        <v>95</v>
      </c>
      <c r="B17" s="12">
        <v>1849</v>
      </c>
      <c r="C17" s="2" t="s">
        <v>229</v>
      </c>
      <c r="D17" s="2" t="s">
        <v>54</v>
      </c>
      <c r="E17" s="2" t="s">
        <v>235</v>
      </c>
      <c r="F17" s="13" t="str">
        <f>"12.03.1912"</f>
        <v>12.03.1912</v>
      </c>
      <c r="G17" s="13" t="s">
        <v>10</v>
      </c>
      <c r="H17" s="14" t="str">
        <f>"16.05.1913"</f>
        <v>16.05.1913</v>
      </c>
      <c r="I17" s="1">
        <v>41</v>
      </c>
    </row>
    <row r="18" spans="1:9" ht="12.6" customHeight="1" x14ac:dyDescent="0.25">
      <c r="A18" s="26" t="s">
        <v>96</v>
      </c>
      <c r="B18" s="12">
        <v>1862</v>
      </c>
      <c r="C18" s="2" t="s">
        <v>97</v>
      </c>
      <c r="D18" s="2" t="s">
        <v>16</v>
      </c>
      <c r="E18" s="2" t="s">
        <v>235</v>
      </c>
      <c r="F18" s="13" t="str">
        <f>"17.07.1912"</f>
        <v>17.07.1912</v>
      </c>
      <c r="G18" s="13" t="str">
        <f>"07.11.1919"</f>
        <v>07.11.1919</v>
      </c>
      <c r="H18" s="14" t="str">
        <f>"14.01.1925"</f>
        <v>14.01.1925</v>
      </c>
      <c r="I18" s="1">
        <v>42</v>
      </c>
    </row>
    <row r="19" spans="1:9" ht="12.6" customHeight="1" x14ac:dyDescent="0.25">
      <c r="A19" s="26" t="s">
        <v>98</v>
      </c>
      <c r="B19" s="12">
        <v>1868</v>
      </c>
      <c r="C19" s="2" t="s">
        <v>99</v>
      </c>
      <c r="D19" s="2" t="s">
        <v>25</v>
      </c>
      <c r="E19" s="2" t="s">
        <v>235</v>
      </c>
      <c r="F19" s="13" t="str">
        <f>"17.07.1912"</f>
        <v>17.07.1912</v>
      </c>
      <c r="G19" s="13" t="str">
        <f>"15.04.1935"</f>
        <v>15.04.1935</v>
      </c>
      <c r="H19" s="14" t="str">
        <f>"22.04.1944"</f>
        <v>22.04.1944</v>
      </c>
      <c r="I19" s="1">
        <v>43</v>
      </c>
    </row>
    <row r="20" spans="1:9" ht="12.6" customHeight="1" x14ac:dyDescent="0.25">
      <c r="A20" s="26" t="s">
        <v>100</v>
      </c>
      <c r="B20" s="12">
        <v>1863</v>
      </c>
      <c r="C20" s="2" t="s">
        <v>101</v>
      </c>
      <c r="D20" s="2" t="s">
        <v>66</v>
      </c>
      <c r="E20" s="2" t="s">
        <v>235</v>
      </c>
      <c r="F20" s="13" t="str">
        <f>"12.06.1913"</f>
        <v>12.06.1913</v>
      </c>
      <c r="G20" s="13" t="str">
        <f>"12.02.1920"</f>
        <v>12.02.1920</v>
      </c>
      <c r="H20" s="14" t="str">
        <f>"14.06.1952"</f>
        <v>14.06.1952</v>
      </c>
      <c r="I20" s="1">
        <v>44</v>
      </c>
    </row>
    <row r="21" spans="1:9" ht="12.6" customHeight="1" x14ac:dyDescent="0.25">
      <c r="A21" s="26" t="s">
        <v>102</v>
      </c>
      <c r="B21" s="12">
        <v>1845</v>
      </c>
      <c r="C21" s="2" t="s">
        <v>43</v>
      </c>
      <c r="D21" s="2" t="s">
        <v>44</v>
      </c>
      <c r="E21" s="2" t="s">
        <v>236</v>
      </c>
      <c r="F21" s="13" t="str">
        <f>"26.06.1917"</f>
        <v>26.06.1917</v>
      </c>
      <c r="G21" s="13" t="str">
        <f>"31.12.1919"</f>
        <v>31.12.1919</v>
      </c>
      <c r="H21" s="14" t="str">
        <f>"31.03.1928"</f>
        <v>31.03.1928</v>
      </c>
      <c r="I21" s="1">
        <v>45</v>
      </c>
    </row>
    <row r="22" spans="1:9" ht="12.6" customHeight="1" x14ac:dyDescent="0.25">
      <c r="A22" s="26" t="s">
        <v>103</v>
      </c>
      <c r="B22" s="12">
        <v>1865</v>
      </c>
      <c r="C22" s="2" t="s">
        <v>104</v>
      </c>
      <c r="D22" s="2" t="s">
        <v>9</v>
      </c>
      <c r="E22" s="2" t="s">
        <v>235</v>
      </c>
      <c r="F22" s="13" t="str">
        <f>"13.12.1917"</f>
        <v>13.12.1917</v>
      </c>
      <c r="G22" s="13" t="str">
        <f>"31.12.1929"</f>
        <v>31.12.1929</v>
      </c>
      <c r="H22" s="14" t="str">
        <f>"15.10.1939"</f>
        <v>15.10.1939</v>
      </c>
      <c r="I22" s="1">
        <v>46</v>
      </c>
    </row>
    <row r="23" spans="1:9" ht="12.6" customHeight="1" x14ac:dyDescent="0.25">
      <c r="A23" s="26" t="s">
        <v>105</v>
      </c>
      <c r="B23" s="12">
        <v>1872</v>
      </c>
      <c r="C23" s="2" t="s">
        <v>106</v>
      </c>
      <c r="D23" s="2" t="s">
        <v>13</v>
      </c>
      <c r="E23" s="2" t="s">
        <v>235</v>
      </c>
      <c r="F23" s="13" t="str">
        <f>"11.12.1919"</f>
        <v>11.12.1919</v>
      </c>
      <c r="G23" s="13" t="s">
        <v>10</v>
      </c>
      <c r="H23" s="14" t="str">
        <f>"14.11.1929"</f>
        <v>14.11.1929</v>
      </c>
      <c r="I23" s="1">
        <v>47</v>
      </c>
    </row>
    <row r="24" spans="1:9" ht="12.6" customHeight="1" x14ac:dyDescent="0.25">
      <c r="A24" s="26" t="s">
        <v>107</v>
      </c>
      <c r="B24" s="12">
        <v>1857</v>
      </c>
      <c r="C24" s="2" t="s">
        <v>108</v>
      </c>
      <c r="D24" s="2" t="s">
        <v>16</v>
      </c>
      <c r="E24" s="2" t="s">
        <v>235</v>
      </c>
      <c r="F24" s="13" t="str">
        <f>"11.12.1919"</f>
        <v>11.12.1919</v>
      </c>
      <c r="G24" s="13" t="str">
        <f>"31.12.1928"</f>
        <v>31.12.1928</v>
      </c>
      <c r="H24" s="14" t="str">
        <f>"09.11.1942"</f>
        <v>09.11.1942</v>
      </c>
      <c r="I24" s="1">
        <v>48</v>
      </c>
    </row>
    <row r="25" spans="1:9" ht="12.6" customHeight="1" x14ac:dyDescent="0.25">
      <c r="A25" s="26" t="s">
        <v>109</v>
      </c>
      <c r="B25" s="12">
        <v>1876</v>
      </c>
      <c r="C25" s="2" t="s">
        <v>110</v>
      </c>
      <c r="D25" s="2" t="s">
        <v>111</v>
      </c>
      <c r="E25" s="2" t="s">
        <v>178</v>
      </c>
      <c r="F25" s="13" t="str">
        <f>"11.12.1919"</f>
        <v>11.12.1919</v>
      </c>
      <c r="G25" s="13" t="str">
        <f>"30.04.1934"</f>
        <v>30.04.1934</v>
      </c>
      <c r="H25" s="14" t="str">
        <f>"19.04.1952"</f>
        <v>19.04.1952</v>
      </c>
      <c r="I25" s="1">
        <v>49</v>
      </c>
    </row>
    <row r="26" spans="1:9" ht="12.6" customHeight="1" x14ac:dyDescent="0.25">
      <c r="A26" s="26" t="s">
        <v>112</v>
      </c>
      <c r="B26" s="12">
        <v>1868</v>
      </c>
      <c r="C26" s="2" t="s">
        <v>113</v>
      </c>
      <c r="D26" s="2" t="s">
        <v>60</v>
      </c>
      <c r="E26" s="2" t="s">
        <v>235</v>
      </c>
      <c r="F26" s="13" t="str">
        <f>"12.02.1920"</f>
        <v>12.02.1920</v>
      </c>
      <c r="G26" s="13" t="str">
        <f>"30.04.1934"</f>
        <v>30.04.1934</v>
      </c>
      <c r="H26" s="14" t="str">
        <f>"26.02.1947"</f>
        <v>26.02.1947</v>
      </c>
      <c r="I26" s="1">
        <v>50</v>
      </c>
    </row>
    <row r="27" spans="1:9" ht="12.6" customHeight="1" x14ac:dyDescent="0.25">
      <c r="A27" s="26" t="s">
        <v>278</v>
      </c>
      <c r="B27" s="12">
        <v>1889</v>
      </c>
      <c r="C27" s="2" t="s">
        <v>114</v>
      </c>
      <c r="D27" s="2" t="s">
        <v>16</v>
      </c>
      <c r="E27" s="2" t="s">
        <v>235</v>
      </c>
      <c r="F27" s="13" t="str">
        <f>"13.12.1928"</f>
        <v>13.12.1928</v>
      </c>
      <c r="G27" s="13" t="str">
        <f>"07.11.1944"</f>
        <v>07.11.1944</v>
      </c>
      <c r="H27" s="14" t="str">
        <f>"11.04.1958"</f>
        <v>11.04.1958</v>
      </c>
      <c r="I27" s="1">
        <v>51</v>
      </c>
    </row>
    <row r="28" spans="1:9" ht="12.6" customHeight="1" x14ac:dyDescent="0.25">
      <c r="A28" s="26" t="s">
        <v>115</v>
      </c>
      <c r="B28" s="16">
        <v>1881</v>
      </c>
      <c r="C28" s="2" t="s">
        <v>116</v>
      </c>
      <c r="D28" s="2" t="s">
        <v>13</v>
      </c>
      <c r="E28" s="2" t="s">
        <v>171</v>
      </c>
      <c r="F28" s="13" t="str">
        <f>"12.12.1929"</f>
        <v>12.12.1929</v>
      </c>
      <c r="G28" s="13" t="str">
        <f>"31.12.1940"</f>
        <v>31.12.1940</v>
      </c>
      <c r="H28" s="14" t="str">
        <f>"23.08.1955"</f>
        <v>23.08.1955</v>
      </c>
      <c r="I28" s="1">
        <v>52</v>
      </c>
    </row>
    <row r="29" spans="1:9" ht="12.6" customHeight="1" x14ac:dyDescent="0.25">
      <c r="A29" s="26" t="s">
        <v>117</v>
      </c>
      <c r="B29" s="16">
        <v>1870</v>
      </c>
      <c r="C29" s="2" t="s">
        <v>118</v>
      </c>
      <c r="D29" s="2" t="s">
        <v>9</v>
      </c>
      <c r="E29" s="2" t="s">
        <v>235</v>
      </c>
      <c r="F29" s="13" t="str">
        <f>"12.12.1929"</f>
        <v>12.12.1929</v>
      </c>
      <c r="G29" s="13" t="str">
        <f>"31.12.1938"</f>
        <v>31.12.1938</v>
      </c>
      <c r="H29" s="14" t="str">
        <f>"22.10.1953"</f>
        <v>22.10.1953</v>
      </c>
      <c r="I29" s="1">
        <v>53</v>
      </c>
    </row>
    <row r="30" spans="1:9" ht="12.6" customHeight="1" x14ac:dyDescent="0.25">
      <c r="A30" s="26" t="s">
        <v>119</v>
      </c>
      <c r="B30" s="16">
        <v>1874</v>
      </c>
      <c r="C30" s="2" t="s">
        <v>120</v>
      </c>
      <c r="D30" s="2" t="s">
        <v>121</v>
      </c>
      <c r="E30" s="2" t="s">
        <v>235</v>
      </c>
      <c r="F30" s="13" t="str">
        <f>"22.03.1934"</f>
        <v>22.03.1934</v>
      </c>
      <c r="G30" s="13" t="str">
        <f>"31.12.1940"</f>
        <v>31.12.1940</v>
      </c>
      <c r="H30" s="14" t="str">
        <f>"08.09.1953"</f>
        <v>08.09.1953</v>
      </c>
      <c r="I30" s="1">
        <v>54</v>
      </c>
    </row>
    <row r="31" spans="1:9" ht="12.6" customHeight="1" x14ac:dyDescent="0.25">
      <c r="A31" s="26" t="s">
        <v>122</v>
      </c>
      <c r="B31" s="16">
        <v>1891</v>
      </c>
      <c r="C31" s="2" t="s">
        <v>123</v>
      </c>
      <c r="D31" s="2" t="s">
        <v>124</v>
      </c>
      <c r="E31" s="2" t="s">
        <v>178</v>
      </c>
      <c r="F31" s="13" t="str">
        <f>"28.03.1934"</f>
        <v>28.03.1934</v>
      </c>
      <c r="G31" s="13" t="str">
        <f>"19.11.1959"</f>
        <v>19.11.1959</v>
      </c>
      <c r="H31" s="14" t="str">
        <f>"23.12.1977"</f>
        <v>23.12.1977</v>
      </c>
      <c r="I31" s="1">
        <v>55</v>
      </c>
    </row>
    <row r="32" spans="1:9" ht="12.6" customHeight="1" x14ac:dyDescent="0.25">
      <c r="A32" s="26" t="s">
        <v>125</v>
      </c>
      <c r="B32" s="16">
        <v>1882</v>
      </c>
      <c r="C32" s="2" t="s">
        <v>126</v>
      </c>
      <c r="D32" s="2" t="s">
        <v>19</v>
      </c>
      <c r="E32" s="2" t="s">
        <v>235</v>
      </c>
      <c r="F32" s="13" t="str">
        <f>"04.04.1935"</f>
        <v>04.04.1935</v>
      </c>
      <c r="G32" s="13" t="str">
        <f>"20.06.1940"</f>
        <v>20.06.1940</v>
      </c>
      <c r="H32" s="14" t="str">
        <f>"21.08.1940"</f>
        <v>21.08.1940</v>
      </c>
      <c r="I32" s="1">
        <v>56</v>
      </c>
    </row>
    <row r="33" spans="1:9" ht="12.6" customHeight="1" x14ac:dyDescent="0.25">
      <c r="A33" s="26" t="s">
        <v>127</v>
      </c>
      <c r="B33" s="16">
        <v>1877</v>
      </c>
      <c r="C33" s="2" t="s">
        <v>8</v>
      </c>
      <c r="D33" s="2" t="s">
        <v>9</v>
      </c>
      <c r="E33" s="2" t="s">
        <v>235</v>
      </c>
      <c r="F33" s="13" t="str">
        <f>"15.12.1938"</f>
        <v>15.12.1938</v>
      </c>
      <c r="G33" s="13" t="str">
        <f>"31.12.1943"</f>
        <v>31.12.1943</v>
      </c>
      <c r="H33" s="14" t="str">
        <f>"10.08.1963"</f>
        <v>10.08.1963</v>
      </c>
      <c r="I33" s="1">
        <v>57</v>
      </c>
    </row>
    <row r="34" spans="1:9" ht="12.6" customHeight="1" x14ac:dyDescent="0.25">
      <c r="A34" s="26" t="s">
        <v>128</v>
      </c>
      <c r="B34" s="16">
        <v>1889</v>
      </c>
      <c r="C34" s="2" t="s">
        <v>129</v>
      </c>
      <c r="D34" s="2" t="s">
        <v>22</v>
      </c>
      <c r="E34" s="2" t="s">
        <v>178</v>
      </c>
      <c r="F34" s="13" t="str">
        <f>"22.02.1940"</f>
        <v>22.02.1940</v>
      </c>
      <c r="G34" s="13" t="str">
        <f>"23.06.1950"</f>
        <v>23.06.1950</v>
      </c>
      <c r="H34" s="14" t="str">
        <f>"23.02.1980"</f>
        <v>23.02.1980</v>
      </c>
      <c r="I34" s="1">
        <v>58</v>
      </c>
    </row>
    <row r="35" spans="1:9" ht="12.6" customHeight="1" x14ac:dyDescent="0.25">
      <c r="A35" s="26" t="s">
        <v>130</v>
      </c>
      <c r="B35" s="16">
        <v>1884</v>
      </c>
      <c r="C35" s="2" t="s">
        <v>131</v>
      </c>
      <c r="D35" s="2" t="s">
        <v>19</v>
      </c>
      <c r="E35" s="2" t="s">
        <v>235</v>
      </c>
      <c r="F35" s="13" t="str">
        <f>"18.07.1940"</f>
        <v>18.07.1940</v>
      </c>
      <c r="G35" s="13" t="str">
        <f>"18.11.1947"</f>
        <v>18.11.1947</v>
      </c>
      <c r="H35" s="14" t="str">
        <f>"11.10.1965"</f>
        <v>11.10.1965</v>
      </c>
      <c r="I35" s="1">
        <v>59</v>
      </c>
    </row>
    <row r="36" spans="1:9" ht="12.6" customHeight="1" x14ac:dyDescent="0.25">
      <c r="A36" s="26" t="s">
        <v>132</v>
      </c>
      <c r="B36" s="16">
        <v>1881</v>
      </c>
      <c r="C36" s="2" t="s">
        <v>133</v>
      </c>
      <c r="D36" s="2" t="s">
        <v>13</v>
      </c>
      <c r="E36" s="2" t="s">
        <v>171</v>
      </c>
      <c r="F36" s="13" t="str">
        <f>"10.12.1940"</f>
        <v>10.12.1940</v>
      </c>
      <c r="G36" s="13" t="str">
        <f>"09.11.1951"</f>
        <v>09.11.1951</v>
      </c>
      <c r="H36" s="14" t="str">
        <f>"10.02.1962"</f>
        <v>10.02.1962</v>
      </c>
      <c r="I36" s="1">
        <v>60</v>
      </c>
    </row>
    <row r="37" spans="1:9" ht="3.75" customHeight="1" x14ac:dyDescent="0.25">
      <c r="A37" s="23"/>
      <c r="B37" s="18"/>
      <c r="C37" s="15"/>
      <c r="D37" s="15"/>
      <c r="E37" s="15"/>
      <c r="F37" s="19"/>
      <c r="G37" s="19"/>
      <c r="H37" s="19"/>
    </row>
    <row r="38" spans="1:9" ht="12.6" customHeight="1" x14ac:dyDescent="0.25">
      <c r="D38" s="1"/>
    </row>
    <row r="39" spans="1:9" ht="12.6" customHeight="1" x14ac:dyDescent="0.25">
      <c r="A39" s="1" t="s">
        <v>241</v>
      </c>
      <c r="D39" s="1"/>
    </row>
    <row r="40" spans="1:9" ht="12.6" customHeight="1" x14ac:dyDescent="0.25">
      <c r="A40" s="27" t="s">
        <v>328</v>
      </c>
      <c r="D40" s="1"/>
      <c r="E40" s="1"/>
    </row>
    <row r="41" spans="1:9" ht="12.6" customHeight="1" x14ac:dyDescent="0.25">
      <c r="A41" s="27" t="s">
        <v>333</v>
      </c>
      <c r="D41" s="1"/>
      <c r="E41" s="1"/>
    </row>
    <row r="42" spans="1:9" ht="12.75" x14ac:dyDescent="0.25">
      <c r="A42" s="1" t="s">
        <v>305</v>
      </c>
    </row>
    <row r="43" spans="1:9" ht="12.6" customHeight="1" x14ac:dyDescent="0.25">
      <c r="A43" s="27"/>
    </row>
    <row r="45" spans="1:9" ht="12.6" customHeight="1" x14ac:dyDescent="0.25">
      <c r="B45" s="29" t="s">
        <v>242</v>
      </c>
      <c r="C45" s="28" t="s">
        <v>277</v>
      </c>
      <c r="E45" s="30" t="s">
        <v>253</v>
      </c>
      <c r="F45" s="1" t="s">
        <v>254</v>
      </c>
    </row>
    <row r="46" spans="1:9" ht="12.6" customHeight="1" x14ac:dyDescent="0.25">
      <c r="B46" s="29"/>
      <c r="C46" s="28" t="s">
        <v>334</v>
      </c>
      <c r="E46" s="30" t="s">
        <v>260</v>
      </c>
      <c r="F46" s="1" t="s">
        <v>261</v>
      </c>
    </row>
    <row r="47" spans="1:9" ht="12.6" customHeight="1" x14ac:dyDescent="0.25">
      <c r="B47" s="29"/>
      <c r="C47" s="28" t="s">
        <v>335</v>
      </c>
      <c r="E47" s="30" t="s">
        <v>257</v>
      </c>
      <c r="F47" s="1" t="s">
        <v>258</v>
      </c>
    </row>
    <row r="48" spans="1:9" ht="12.6" customHeight="1" x14ac:dyDescent="0.25">
      <c r="B48" s="29" t="s">
        <v>178</v>
      </c>
      <c r="C48" s="28" t="s">
        <v>243</v>
      </c>
      <c r="E48" s="30"/>
      <c r="F48" s="1" t="s">
        <v>259</v>
      </c>
    </row>
    <row r="49" spans="1:6" ht="12.6" customHeight="1" x14ac:dyDescent="0.25">
      <c r="B49" s="29" t="s">
        <v>336</v>
      </c>
      <c r="C49" s="28" t="s">
        <v>244</v>
      </c>
      <c r="E49" s="30" t="s">
        <v>255</v>
      </c>
      <c r="F49" s="1" t="s">
        <v>256</v>
      </c>
    </row>
    <row r="50" spans="1:6" ht="12.6" customHeight="1" x14ac:dyDescent="0.25">
      <c r="B50" s="29" t="s">
        <v>171</v>
      </c>
      <c r="C50" s="28" t="s">
        <v>245</v>
      </c>
      <c r="E50" s="30" t="s">
        <v>262</v>
      </c>
      <c r="F50" s="1" t="s">
        <v>263</v>
      </c>
    </row>
    <row r="51" spans="1:6" ht="12.6" customHeight="1" x14ac:dyDescent="0.25">
      <c r="B51" s="29" t="s">
        <v>236</v>
      </c>
      <c r="C51" s="28" t="s">
        <v>246</v>
      </c>
      <c r="E51" s="30" t="s">
        <v>264</v>
      </c>
      <c r="F51" s="1" t="s">
        <v>265</v>
      </c>
    </row>
    <row r="52" spans="1:6" ht="12.6" customHeight="1" x14ac:dyDescent="0.25">
      <c r="C52" s="1" t="s">
        <v>319</v>
      </c>
      <c r="E52" s="30" t="s">
        <v>266</v>
      </c>
      <c r="F52" s="1" t="s">
        <v>267</v>
      </c>
    </row>
    <row r="53" spans="1:6" ht="12.6" customHeight="1" x14ac:dyDescent="0.25">
      <c r="B53" s="29" t="s">
        <v>247</v>
      </c>
      <c r="C53" s="28" t="s">
        <v>248</v>
      </c>
      <c r="E53" s="30" t="s">
        <v>268</v>
      </c>
      <c r="F53" s="1" t="s">
        <v>269</v>
      </c>
    </row>
    <row r="54" spans="1:6" ht="12.6" customHeight="1" x14ac:dyDescent="0.25">
      <c r="B54" s="29" t="s">
        <v>249</v>
      </c>
      <c r="C54" s="28" t="s">
        <v>250</v>
      </c>
      <c r="E54" s="30" t="s">
        <v>337</v>
      </c>
      <c r="F54" s="1" t="s">
        <v>338</v>
      </c>
    </row>
    <row r="55" spans="1:6" ht="12.6" customHeight="1" x14ac:dyDescent="0.25">
      <c r="B55" s="29" t="s">
        <v>251</v>
      </c>
      <c r="C55" s="28" t="s">
        <v>252</v>
      </c>
      <c r="E55" s="30" t="s">
        <v>270</v>
      </c>
      <c r="F55" s="1" t="s">
        <v>271</v>
      </c>
    </row>
    <row r="56" spans="1:6" ht="12.6" customHeight="1" x14ac:dyDescent="0.25">
      <c r="B56" s="29" t="s">
        <v>293</v>
      </c>
      <c r="C56" s="28" t="s">
        <v>294</v>
      </c>
      <c r="E56" s="1"/>
    </row>
    <row r="57" spans="1:6" ht="12.6" customHeight="1" x14ac:dyDescent="0.25">
      <c r="B57" s="29" t="s">
        <v>310</v>
      </c>
      <c r="C57" s="28" t="s">
        <v>311</v>
      </c>
      <c r="E57" s="1"/>
    </row>
    <row r="58" spans="1:6" ht="12.6" customHeight="1" x14ac:dyDescent="0.25">
      <c r="E58" s="1"/>
    </row>
    <row r="60" spans="1:6" ht="12.6" customHeight="1" x14ac:dyDescent="0.25">
      <c r="A60" s="1" t="s">
        <v>286</v>
      </c>
    </row>
    <row r="61" spans="1:6" ht="12.6" customHeight="1" x14ac:dyDescent="0.25">
      <c r="A61" s="1" t="s">
        <v>276</v>
      </c>
    </row>
    <row r="62" spans="1:6" ht="12.6" customHeight="1" x14ac:dyDescent="0.25">
      <c r="A62" s="31" t="s">
        <v>295</v>
      </c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zoomScaleNormal="100" workbookViewId="0">
      <pane ySplit="5" topLeftCell="A6" activePane="bottomLeft" state="frozen"/>
      <selection activeCell="A6" sqref="A6"/>
      <selection pane="bottomLeft" activeCell="I7" sqref="I7:I36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9" ht="12.6" customHeight="1" x14ac:dyDescent="0.25">
      <c r="A1" s="24" t="s">
        <v>237</v>
      </c>
      <c r="H1" s="25" t="s">
        <v>346</v>
      </c>
    </row>
    <row r="2" spans="1:9" ht="3.75" customHeight="1" x14ac:dyDescent="0.25"/>
    <row r="3" spans="1:9" ht="3.75" customHeight="1" x14ac:dyDescent="0.25">
      <c r="A3" s="20"/>
      <c r="B3" s="4"/>
      <c r="C3" s="4"/>
      <c r="D3" s="3"/>
      <c r="E3" s="3"/>
      <c r="F3" s="4"/>
      <c r="G3" s="4"/>
      <c r="H3" s="5"/>
    </row>
    <row r="4" spans="1:9" s="2" customFormat="1" ht="12.6" customHeight="1" x14ac:dyDescent="0.25">
      <c r="A4" s="21" t="s">
        <v>0</v>
      </c>
      <c r="B4" s="8" t="s">
        <v>1</v>
      </c>
      <c r="C4" s="8" t="s">
        <v>2</v>
      </c>
      <c r="D4" s="8" t="s">
        <v>3</v>
      </c>
      <c r="E4" s="8" t="s">
        <v>239</v>
      </c>
      <c r="F4" s="8" t="s">
        <v>4</v>
      </c>
      <c r="G4" s="8" t="s">
        <v>5</v>
      </c>
      <c r="H4" s="9" t="s">
        <v>6</v>
      </c>
    </row>
    <row r="5" spans="1:9" s="2" customFormat="1" ht="3.75" customHeight="1" x14ac:dyDescent="0.25">
      <c r="A5" s="21"/>
      <c r="B5" s="7"/>
      <c r="C5" s="8"/>
      <c r="D5" s="8"/>
      <c r="E5" s="8"/>
      <c r="F5" s="8"/>
      <c r="G5" s="8"/>
      <c r="H5" s="9"/>
    </row>
    <row r="6" spans="1:9" ht="3.75" customHeight="1" x14ac:dyDescent="0.25">
      <c r="A6" s="22"/>
      <c r="B6" s="6"/>
      <c r="C6" s="10"/>
      <c r="D6" s="11"/>
      <c r="E6" s="11"/>
      <c r="F6" s="10"/>
      <c r="G6" s="10"/>
      <c r="H6" s="10"/>
    </row>
    <row r="7" spans="1:9" ht="12.6" customHeight="1" x14ac:dyDescent="0.25">
      <c r="A7" s="26" t="s">
        <v>7</v>
      </c>
      <c r="B7" s="12">
        <v>1805</v>
      </c>
      <c r="C7" s="2" t="s">
        <v>8</v>
      </c>
      <c r="D7" s="2" t="s">
        <v>9</v>
      </c>
      <c r="E7" s="2" t="s">
        <v>235</v>
      </c>
      <c r="F7" s="13" t="str">
        <f t="shared" ref="F7:F13" si="0">"16.11.1848"</f>
        <v>16.11.1848</v>
      </c>
      <c r="G7" s="13" t="s">
        <v>10</v>
      </c>
      <c r="H7" s="14" t="str">
        <f>"25.07.1861"</f>
        <v>25.07.1861</v>
      </c>
      <c r="I7" s="1">
        <v>1</v>
      </c>
    </row>
    <row r="8" spans="1:9" ht="12.6" customHeight="1" x14ac:dyDescent="0.25">
      <c r="A8" s="26" t="s">
        <v>11</v>
      </c>
      <c r="B8" s="12">
        <v>1811</v>
      </c>
      <c r="C8" s="2" t="s">
        <v>12</v>
      </c>
      <c r="D8" s="2" t="s">
        <v>13</v>
      </c>
      <c r="E8" s="2" t="s">
        <v>235</v>
      </c>
      <c r="F8" s="13" t="str">
        <f t="shared" si="0"/>
        <v>16.11.1848</v>
      </c>
      <c r="G8" s="13" t="str">
        <f>"31.12.1854"</f>
        <v>31.12.1854</v>
      </c>
      <c r="H8" s="14" t="str">
        <f>"03.11.1890"</f>
        <v>03.11.1890</v>
      </c>
      <c r="I8" s="1">
        <v>2</v>
      </c>
    </row>
    <row r="9" spans="1:9" ht="12.6" customHeight="1" x14ac:dyDescent="0.25">
      <c r="A9" s="26" t="s">
        <v>14</v>
      </c>
      <c r="B9" s="12">
        <v>1799</v>
      </c>
      <c r="C9" s="2" t="s">
        <v>15</v>
      </c>
      <c r="D9" s="2" t="s">
        <v>16</v>
      </c>
      <c r="E9" s="2" t="s">
        <v>235</v>
      </c>
      <c r="F9" s="13" t="str">
        <f t="shared" si="0"/>
        <v>16.11.1848</v>
      </c>
      <c r="G9" s="13" t="s">
        <v>10</v>
      </c>
      <c r="H9" s="14" t="str">
        <f>"29.03.1855"</f>
        <v>29.03.1855</v>
      </c>
      <c r="I9" s="1">
        <v>3</v>
      </c>
    </row>
    <row r="10" spans="1:9" ht="12.6" customHeight="1" x14ac:dyDescent="0.25">
      <c r="A10" s="26" t="s">
        <v>17</v>
      </c>
      <c r="B10" s="12">
        <v>1791</v>
      </c>
      <c r="C10" s="2" t="s">
        <v>18</v>
      </c>
      <c r="D10" s="2" t="s">
        <v>19</v>
      </c>
      <c r="E10" s="2" t="s">
        <v>235</v>
      </c>
      <c r="F10" s="13" t="str">
        <f t="shared" si="0"/>
        <v>16.11.1848</v>
      </c>
      <c r="G10" s="13" t="s">
        <v>10</v>
      </c>
      <c r="H10" s="14" t="str">
        <f>"06.02.1855"</f>
        <v>06.02.1855</v>
      </c>
      <c r="I10" s="1">
        <v>4</v>
      </c>
    </row>
    <row r="11" spans="1:9" ht="12.6" customHeight="1" x14ac:dyDescent="0.25">
      <c r="A11" s="26" t="s">
        <v>20</v>
      </c>
      <c r="B11" s="12">
        <v>1796</v>
      </c>
      <c r="C11" s="2" t="s">
        <v>21</v>
      </c>
      <c r="D11" s="2" t="s">
        <v>22</v>
      </c>
      <c r="E11" s="2" t="s">
        <v>235</v>
      </c>
      <c r="F11" s="13" t="str">
        <f t="shared" si="0"/>
        <v>16.11.1848</v>
      </c>
      <c r="G11" s="13" t="s">
        <v>10</v>
      </c>
      <c r="H11" s="14" t="str">
        <f>"19.07.1857"</f>
        <v>19.07.1857</v>
      </c>
      <c r="I11" s="1">
        <v>5</v>
      </c>
    </row>
    <row r="12" spans="1:9" ht="12.6" customHeight="1" x14ac:dyDescent="0.25">
      <c r="A12" s="26" t="s">
        <v>23</v>
      </c>
      <c r="B12" s="12">
        <v>1801</v>
      </c>
      <c r="C12" s="2" t="s">
        <v>24</v>
      </c>
      <c r="D12" s="2" t="s">
        <v>25</v>
      </c>
      <c r="E12" s="2" t="s">
        <v>235</v>
      </c>
      <c r="F12" s="13" t="str">
        <f t="shared" si="0"/>
        <v>16.11.1848</v>
      </c>
      <c r="G12" s="13" t="str">
        <f>"31.12.1866"</f>
        <v>31.12.1866</v>
      </c>
      <c r="H12" s="14" t="str">
        <f>"22.09.1873"</f>
        <v>22.09.1873</v>
      </c>
      <c r="I12" s="1">
        <v>6</v>
      </c>
    </row>
    <row r="13" spans="1:9" ht="12.6" customHeight="1" x14ac:dyDescent="0.25">
      <c r="A13" s="26" t="s">
        <v>26</v>
      </c>
      <c r="B13" s="12">
        <v>1802</v>
      </c>
      <c r="C13" s="2" t="s">
        <v>27</v>
      </c>
      <c r="D13" s="2" t="s">
        <v>28</v>
      </c>
      <c r="E13" s="2" t="s">
        <v>235</v>
      </c>
      <c r="F13" s="13" t="str">
        <f t="shared" si="0"/>
        <v>16.11.1848</v>
      </c>
      <c r="G13" s="13" t="str">
        <f>"31.12.1875"</f>
        <v>31.12.1875</v>
      </c>
      <c r="H13" s="14" t="str">
        <f>"21.01.1881"</f>
        <v>21.01.1881</v>
      </c>
      <c r="I13" s="1">
        <v>7</v>
      </c>
    </row>
    <row r="14" spans="1:9" ht="12.6" customHeight="1" x14ac:dyDescent="0.25">
      <c r="A14" s="26" t="s">
        <v>29</v>
      </c>
      <c r="B14" s="12">
        <v>1820</v>
      </c>
      <c r="C14" s="2" t="s">
        <v>30</v>
      </c>
      <c r="D14" s="2" t="s">
        <v>13</v>
      </c>
      <c r="E14" s="2" t="s">
        <v>235</v>
      </c>
      <c r="F14" s="13" t="str">
        <f>"06.12.1854"</f>
        <v>06.12.1854</v>
      </c>
      <c r="G14" s="13" t="str">
        <f>"31.12.1863"</f>
        <v>31.12.1863</v>
      </c>
      <c r="H14" s="14" t="str">
        <f>"15.05.1879"</f>
        <v>15.05.1879</v>
      </c>
      <c r="I14" s="1">
        <v>8</v>
      </c>
    </row>
    <row r="15" spans="1:9" ht="12.6" customHeight="1" x14ac:dyDescent="0.25">
      <c r="A15" s="26" t="s">
        <v>31</v>
      </c>
      <c r="B15" s="12">
        <v>1819</v>
      </c>
      <c r="C15" s="2" t="s">
        <v>32</v>
      </c>
      <c r="D15" s="2" t="s">
        <v>16</v>
      </c>
      <c r="E15" s="2" t="s">
        <v>235</v>
      </c>
      <c r="F15" s="13" t="str">
        <f>"11.07.1855"</f>
        <v>11.07.1855</v>
      </c>
      <c r="G15" s="13" t="str">
        <f>"31.10.1867"</f>
        <v>31.10.1867</v>
      </c>
      <c r="H15" s="14" t="str">
        <f>"27.11.1899"</f>
        <v>27.11.1899</v>
      </c>
      <c r="I15" s="1">
        <v>9</v>
      </c>
    </row>
    <row r="16" spans="1:9" ht="12.6" customHeight="1" x14ac:dyDescent="0.25">
      <c r="A16" s="26" t="s">
        <v>33</v>
      </c>
      <c r="B16" s="12">
        <v>1813</v>
      </c>
      <c r="C16" s="2" t="s">
        <v>34</v>
      </c>
      <c r="D16" s="2" t="s">
        <v>35</v>
      </c>
      <c r="E16" s="2" t="s">
        <v>235</v>
      </c>
      <c r="F16" s="13" t="str">
        <f>"14.07.1855"</f>
        <v>14.07.1855</v>
      </c>
      <c r="G16" s="13" t="str">
        <f>"31.12.1875"</f>
        <v>31.12.1875</v>
      </c>
      <c r="H16" s="14" t="str">
        <f>"15.01.1889"</f>
        <v>15.01.1889</v>
      </c>
      <c r="I16" s="1">
        <v>10</v>
      </c>
    </row>
    <row r="17" spans="1:9" ht="12.6" customHeight="1" x14ac:dyDescent="0.25">
      <c r="A17" s="26" t="s">
        <v>36</v>
      </c>
      <c r="B17" s="12">
        <v>1808</v>
      </c>
      <c r="C17" s="2" t="s">
        <v>37</v>
      </c>
      <c r="D17" s="2" t="s">
        <v>22</v>
      </c>
      <c r="E17" s="2" t="s">
        <v>235</v>
      </c>
      <c r="F17" s="13" t="str">
        <f>"30.07.1857"</f>
        <v>30.07.1857</v>
      </c>
      <c r="G17" s="13" t="str">
        <f>"26.01.1864"</f>
        <v>26.01.1864</v>
      </c>
      <c r="H17" s="14" t="str">
        <f>"03.11.1882"</f>
        <v>03.11.1882</v>
      </c>
      <c r="I17" s="1">
        <v>11</v>
      </c>
    </row>
    <row r="18" spans="1:9" ht="12.6" customHeight="1" x14ac:dyDescent="0.25">
      <c r="A18" s="26" t="s">
        <v>38</v>
      </c>
      <c r="B18" s="12">
        <v>1822</v>
      </c>
      <c r="C18" s="2" t="s">
        <v>39</v>
      </c>
      <c r="D18" s="2" t="s">
        <v>9</v>
      </c>
      <c r="E18" s="2" t="s">
        <v>235</v>
      </c>
      <c r="F18" s="13" t="str">
        <f>"30.07.1861"</f>
        <v>30.07.1861</v>
      </c>
      <c r="G18" s="13" t="str">
        <f>"28.05.1872"</f>
        <v>28.05.1872</v>
      </c>
      <c r="H18" s="14" t="str">
        <f>"13.01.1879"</f>
        <v>13.01.1879</v>
      </c>
      <c r="I18" s="1">
        <v>12</v>
      </c>
    </row>
    <row r="19" spans="1:9" ht="12.6" customHeight="1" x14ac:dyDescent="0.25">
      <c r="A19" s="26" t="s">
        <v>40</v>
      </c>
      <c r="B19" s="12">
        <v>1823</v>
      </c>
      <c r="C19" s="2" t="s">
        <v>41</v>
      </c>
      <c r="D19" s="2" t="s">
        <v>13</v>
      </c>
      <c r="E19" s="2" t="s">
        <v>235</v>
      </c>
      <c r="F19" s="13" t="str">
        <f>"12.12.1863"</f>
        <v>12.12.1863</v>
      </c>
      <c r="G19" s="13" t="s">
        <v>10</v>
      </c>
      <c r="H19" s="14" t="str">
        <f>"18.07.1895"</f>
        <v>18.07.1895</v>
      </c>
      <c r="I19" s="1">
        <v>13</v>
      </c>
    </row>
    <row r="20" spans="1:9" ht="12.6" customHeight="1" x14ac:dyDescent="0.25">
      <c r="A20" s="26" t="s">
        <v>42</v>
      </c>
      <c r="B20" s="12">
        <v>1814</v>
      </c>
      <c r="C20" s="2" t="s">
        <v>43</v>
      </c>
      <c r="D20" s="2" t="s">
        <v>44</v>
      </c>
      <c r="E20" s="2" t="s">
        <v>235</v>
      </c>
      <c r="F20" s="13" t="str">
        <f>"12.07.1864"</f>
        <v>12.07.1864</v>
      </c>
      <c r="G20" s="13" t="str">
        <f>"31.12.1872"</f>
        <v>31.12.1872</v>
      </c>
      <c r="H20" s="14" t="str">
        <f>"06.08.1893"</f>
        <v>06.08.1893</v>
      </c>
      <c r="I20" s="1">
        <v>14</v>
      </c>
    </row>
    <row r="21" spans="1:9" ht="12.6" customHeight="1" x14ac:dyDescent="0.25">
      <c r="A21" s="26" t="s">
        <v>45</v>
      </c>
      <c r="B21" s="12">
        <v>1825</v>
      </c>
      <c r="C21" s="2" t="s">
        <v>46</v>
      </c>
      <c r="D21" s="2" t="s">
        <v>25</v>
      </c>
      <c r="E21" s="2" t="s">
        <v>235</v>
      </c>
      <c r="F21" s="13" t="str">
        <f>"08.12.1866"</f>
        <v>08.12.1866</v>
      </c>
      <c r="G21" s="13" t="str">
        <f>"31.12.1891"</f>
        <v>31.12.1891</v>
      </c>
      <c r="H21" s="14" t="str">
        <f>"24.02.1899"</f>
        <v>24.02.1899</v>
      </c>
      <c r="I21" s="1">
        <v>15</v>
      </c>
    </row>
    <row r="22" spans="1:9" ht="12.6" customHeight="1" x14ac:dyDescent="0.25">
      <c r="A22" s="26" t="s">
        <v>47</v>
      </c>
      <c r="B22" s="12">
        <v>1823</v>
      </c>
      <c r="C22" s="2" t="s">
        <v>48</v>
      </c>
      <c r="D22" s="2" t="s">
        <v>16</v>
      </c>
      <c r="E22" s="2" t="s">
        <v>235</v>
      </c>
      <c r="F22" s="13" t="str">
        <f>"06.12.1867"</f>
        <v>06.12.1867</v>
      </c>
      <c r="G22" s="13" t="s">
        <v>10</v>
      </c>
      <c r="H22" s="14" t="str">
        <f>"29.12.1869"</f>
        <v>29.12.1869</v>
      </c>
      <c r="I22" s="1">
        <v>16</v>
      </c>
    </row>
    <row r="23" spans="1:9" ht="12.6" customHeight="1" x14ac:dyDescent="0.25">
      <c r="A23" s="26" t="s">
        <v>49</v>
      </c>
      <c r="B23" s="12">
        <v>1832</v>
      </c>
      <c r="C23" s="2" t="s">
        <v>50</v>
      </c>
      <c r="D23" s="2" t="s">
        <v>16</v>
      </c>
      <c r="E23" s="2" t="s">
        <v>235</v>
      </c>
      <c r="F23" s="13" t="str">
        <f>"01.02.1870"</f>
        <v>01.02.1870</v>
      </c>
      <c r="G23" s="13" t="str">
        <f>"21.12.1875"</f>
        <v>21.12.1875</v>
      </c>
      <c r="H23" s="14" t="str">
        <f>"07.01.1905"</f>
        <v>07.01.1905</v>
      </c>
      <c r="I23" s="1">
        <v>17</v>
      </c>
    </row>
    <row r="24" spans="1:9" ht="12.6" customHeight="1" x14ac:dyDescent="0.25">
      <c r="A24" s="26" t="s">
        <v>51</v>
      </c>
      <c r="B24" s="12">
        <v>1825</v>
      </c>
      <c r="C24" s="2" t="s">
        <v>8</v>
      </c>
      <c r="D24" s="2" t="s">
        <v>9</v>
      </c>
      <c r="E24" s="2" t="s">
        <v>235</v>
      </c>
      <c r="F24" s="13" t="str">
        <f>"12.07.1872"</f>
        <v>12.07.1872</v>
      </c>
      <c r="G24" s="13" t="s">
        <v>10</v>
      </c>
      <c r="H24" s="14" t="str">
        <f>"23.01.1878"</f>
        <v>23.01.1878</v>
      </c>
      <c r="I24" s="1">
        <v>18</v>
      </c>
    </row>
    <row r="25" spans="1:9" ht="12.6" customHeight="1" x14ac:dyDescent="0.25">
      <c r="A25" s="26" t="s">
        <v>52</v>
      </c>
      <c r="B25" s="12">
        <v>1835</v>
      </c>
      <c r="C25" s="2" t="s">
        <v>53</v>
      </c>
      <c r="D25" s="2" t="s">
        <v>54</v>
      </c>
      <c r="E25" s="2" t="s">
        <v>235</v>
      </c>
      <c r="F25" s="13" t="str">
        <f>"07.12.1872"</f>
        <v>07.12.1872</v>
      </c>
      <c r="G25" s="13" t="str">
        <f>"31.12.1875"</f>
        <v>31.12.1875</v>
      </c>
      <c r="H25" s="14" t="str">
        <f>"14.06.1892"</f>
        <v>14.06.1892</v>
      </c>
      <c r="I25" s="1">
        <v>19</v>
      </c>
    </row>
    <row r="26" spans="1:9" ht="12.6" customHeight="1" x14ac:dyDescent="0.25">
      <c r="A26" s="26" t="s">
        <v>55</v>
      </c>
      <c r="B26" s="12">
        <v>1825</v>
      </c>
      <c r="C26" s="2" t="s">
        <v>56</v>
      </c>
      <c r="D26" s="2" t="s">
        <v>57</v>
      </c>
      <c r="E26" s="2" t="s">
        <v>235</v>
      </c>
      <c r="F26" s="13" t="str">
        <f>"10.12.1875"</f>
        <v>10.12.1875</v>
      </c>
      <c r="G26" s="13" t="str">
        <f>"31.12.1878"</f>
        <v>31.12.1878</v>
      </c>
      <c r="H26" s="14" t="str">
        <f>"01.03.1879"</f>
        <v>01.03.1879</v>
      </c>
      <c r="I26" s="1">
        <v>20</v>
      </c>
    </row>
    <row r="27" spans="1:9" ht="12.6" customHeight="1" x14ac:dyDescent="0.25">
      <c r="A27" s="26" t="s">
        <v>58</v>
      </c>
      <c r="B27" s="12">
        <v>1828</v>
      </c>
      <c r="C27" s="2" t="s">
        <v>59</v>
      </c>
      <c r="D27" s="2" t="s">
        <v>60</v>
      </c>
      <c r="E27" s="2" t="s">
        <v>235</v>
      </c>
      <c r="F27" s="13" t="str">
        <f>"10.12.1875"</f>
        <v>10.12.1875</v>
      </c>
      <c r="G27" s="13" t="s">
        <v>10</v>
      </c>
      <c r="H27" s="14" t="str">
        <f>"25.12.1880"</f>
        <v>25.12.1880</v>
      </c>
      <c r="I27" s="1">
        <v>21</v>
      </c>
    </row>
    <row r="28" spans="1:9" ht="12.6" customHeight="1" x14ac:dyDescent="0.25">
      <c r="A28" s="26" t="s">
        <v>61</v>
      </c>
      <c r="B28" s="12">
        <v>1822</v>
      </c>
      <c r="C28" s="2" t="s">
        <v>18</v>
      </c>
      <c r="D28" s="2" t="s">
        <v>19</v>
      </c>
      <c r="E28" s="2" t="s">
        <v>235</v>
      </c>
      <c r="F28" s="13" t="str">
        <f>"10.12.1875"</f>
        <v>10.12.1875</v>
      </c>
      <c r="G28" s="13" t="str">
        <f>"31.12.1890"</f>
        <v>31.12.1890</v>
      </c>
      <c r="H28" s="14" t="str">
        <f>"06.04.1907"</f>
        <v>06.04.1907</v>
      </c>
      <c r="I28" s="1">
        <v>22</v>
      </c>
    </row>
    <row r="29" spans="1:9" ht="12.6" customHeight="1" x14ac:dyDescent="0.25">
      <c r="A29" s="26" t="s">
        <v>62</v>
      </c>
      <c r="B29" s="12">
        <v>1844</v>
      </c>
      <c r="C29" s="2" t="s">
        <v>63</v>
      </c>
      <c r="D29" s="2" t="s">
        <v>54</v>
      </c>
      <c r="E29" s="2" t="s">
        <v>235</v>
      </c>
      <c r="F29" s="13" t="str">
        <f>"18.12.1875"</f>
        <v>18.12.1875</v>
      </c>
      <c r="G29" s="13" t="str">
        <f>"18.12.1892"</f>
        <v>18.12.1892</v>
      </c>
      <c r="H29" s="14" t="str">
        <f>"15.12.1899"</f>
        <v>15.12.1899</v>
      </c>
      <c r="I29" s="1">
        <v>23</v>
      </c>
    </row>
    <row r="30" spans="1:9" ht="12.6" customHeight="1" x14ac:dyDescent="0.25">
      <c r="A30" s="26" t="s">
        <v>64</v>
      </c>
      <c r="B30" s="12">
        <v>1825</v>
      </c>
      <c r="C30" s="2" t="s">
        <v>65</v>
      </c>
      <c r="D30" s="2" t="s">
        <v>66</v>
      </c>
      <c r="E30" s="2" t="s">
        <v>235</v>
      </c>
      <c r="F30" s="13" t="str">
        <f>"10.12.1878"</f>
        <v>10.12.1878</v>
      </c>
      <c r="G30" s="13" t="str">
        <f>"05.01.1883"</f>
        <v>05.01.1883</v>
      </c>
      <c r="H30" s="14" t="str">
        <f>"27.01.1896"</f>
        <v>27.01.1896</v>
      </c>
      <c r="I30" s="1">
        <v>24</v>
      </c>
    </row>
    <row r="31" spans="1:9" ht="12.6" customHeight="1" x14ac:dyDescent="0.25">
      <c r="A31" s="26" t="s">
        <v>67</v>
      </c>
      <c r="B31" s="12">
        <v>1825</v>
      </c>
      <c r="C31" s="2" t="s">
        <v>68</v>
      </c>
      <c r="D31" s="2" t="s">
        <v>9</v>
      </c>
      <c r="E31" s="2" t="s">
        <v>235</v>
      </c>
      <c r="F31" s="13" t="str">
        <f>"21.03.1879"</f>
        <v>21.03.1879</v>
      </c>
      <c r="G31" s="13" t="s">
        <v>10</v>
      </c>
      <c r="H31" s="14" t="str">
        <f>"27.11.1888"</f>
        <v>27.11.1888</v>
      </c>
      <c r="I31" s="1">
        <v>25</v>
      </c>
    </row>
    <row r="32" spans="1:9" ht="12.6" customHeight="1" x14ac:dyDescent="0.25">
      <c r="A32" s="26" t="s">
        <v>69</v>
      </c>
      <c r="B32" s="12">
        <v>1834</v>
      </c>
      <c r="C32" s="2" t="s">
        <v>70</v>
      </c>
      <c r="D32" s="2" t="s">
        <v>16</v>
      </c>
      <c r="E32" s="2" t="s">
        <v>235</v>
      </c>
      <c r="F32" s="13" t="str">
        <f>"03.03.1881"</f>
        <v>03.03.1881</v>
      </c>
      <c r="G32" s="13" t="s">
        <v>10</v>
      </c>
      <c r="H32" s="14" t="str">
        <f>"14.09.1893"</f>
        <v>14.09.1893</v>
      </c>
      <c r="I32" s="1">
        <v>26</v>
      </c>
    </row>
    <row r="33" spans="1:9" ht="12.6" customHeight="1" x14ac:dyDescent="0.25">
      <c r="A33" s="26" t="s">
        <v>71</v>
      </c>
      <c r="B33" s="12">
        <v>1831</v>
      </c>
      <c r="C33" s="2" t="s">
        <v>72</v>
      </c>
      <c r="D33" s="2" t="s">
        <v>60</v>
      </c>
      <c r="E33" s="2" t="s">
        <v>235</v>
      </c>
      <c r="F33" s="13" t="str">
        <f>"10.04.1883"</f>
        <v>10.04.1883</v>
      </c>
      <c r="G33" s="13" t="s">
        <v>10</v>
      </c>
      <c r="H33" s="14" t="str">
        <f>"10.07.1912"</f>
        <v>10.07.1912</v>
      </c>
      <c r="I33" s="1">
        <v>27</v>
      </c>
    </row>
    <row r="34" spans="1:9" ht="12.6" customHeight="1" x14ac:dyDescent="0.25">
      <c r="A34" s="26" t="s">
        <v>73</v>
      </c>
      <c r="B34" s="12">
        <v>1837</v>
      </c>
      <c r="C34" s="2" t="s">
        <v>228</v>
      </c>
      <c r="D34" s="2" t="s">
        <v>9</v>
      </c>
      <c r="E34" s="2" t="s">
        <v>235</v>
      </c>
      <c r="F34" s="13" t="str">
        <f>"13.12.1888"</f>
        <v>13.12.1888</v>
      </c>
      <c r="G34" s="13" t="s">
        <v>10</v>
      </c>
      <c r="H34" s="14" t="str">
        <f>"22.10.1902"</f>
        <v>22.10.1902</v>
      </c>
      <c r="I34" s="1">
        <v>28</v>
      </c>
    </row>
    <row r="35" spans="1:9" ht="12.6" customHeight="1" x14ac:dyDescent="0.25">
      <c r="A35" s="26" t="s">
        <v>75</v>
      </c>
      <c r="B35" s="12">
        <v>1838</v>
      </c>
      <c r="C35" s="2" t="s">
        <v>76</v>
      </c>
      <c r="D35" s="2" t="s">
        <v>77</v>
      </c>
      <c r="E35" s="2" t="s">
        <v>235</v>
      </c>
      <c r="F35" s="13" t="str">
        <f>"11.12.1890"</f>
        <v>11.12.1890</v>
      </c>
      <c r="G35" s="13" t="str">
        <f>"11.03.1897"</f>
        <v>11.03.1897</v>
      </c>
      <c r="H35" s="14" t="str">
        <f>"24.12.1922"</f>
        <v>24.12.1922</v>
      </c>
      <c r="I35" s="1">
        <v>29</v>
      </c>
    </row>
    <row r="36" spans="1:9" ht="12.6" customHeight="1" x14ac:dyDescent="0.25">
      <c r="A36" s="26" t="s">
        <v>78</v>
      </c>
      <c r="B36" s="12">
        <v>1834</v>
      </c>
      <c r="C36" s="2" t="s">
        <v>79</v>
      </c>
      <c r="D36" s="2" t="s">
        <v>35</v>
      </c>
      <c r="E36" s="2" t="s">
        <v>178</v>
      </c>
      <c r="F36" s="13" t="str">
        <f>"17.12.1891"</f>
        <v>17.12.1891</v>
      </c>
      <c r="G36" s="13" t="str">
        <f>"17.06.1908"</f>
        <v>17.06.1908</v>
      </c>
      <c r="H36" s="14" t="str">
        <f>"08.12.1908"</f>
        <v>08.12.1908</v>
      </c>
      <c r="I36" s="1">
        <v>30</v>
      </c>
    </row>
    <row r="37" spans="1:9" ht="3.75" customHeight="1" x14ac:dyDescent="0.25">
      <c r="A37" s="23"/>
      <c r="B37" s="18"/>
      <c r="C37" s="15"/>
      <c r="D37" s="15"/>
      <c r="E37" s="15"/>
      <c r="F37" s="19"/>
      <c r="G37" s="19"/>
      <c r="H37" s="19"/>
    </row>
    <row r="38" spans="1:9" ht="12.6" customHeight="1" x14ac:dyDescent="0.25">
      <c r="D38" s="1"/>
    </row>
    <row r="39" spans="1:9" ht="12.6" customHeight="1" x14ac:dyDescent="0.25">
      <c r="A39" s="1" t="s">
        <v>241</v>
      </c>
      <c r="D39" s="1"/>
    </row>
    <row r="40" spans="1:9" ht="12.6" customHeight="1" x14ac:dyDescent="0.25">
      <c r="A40" s="27" t="s">
        <v>328</v>
      </c>
      <c r="D40" s="1"/>
      <c r="E40" s="1"/>
    </row>
    <row r="41" spans="1:9" ht="12.6" customHeight="1" x14ac:dyDescent="0.25">
      <c r="A41" s="27" t="s">
        <v>333</v>
      </c>
      <c r="D41" s="1"/>
      <c r="E41" s="1"/>
    </row>
    <row r="42" spans="1:9" ht="12.75" x14ac:dyDescent="0.25">
      <c r="A42" s="1" t="s">
        <v>305</v>
      </c>
    </row>
    <row r="43" spans="1:9" ht="12.6" customHeight="1" x14ac:dyDescent="0.25">
      <c r="A43" s="27"/>
    </row>
    <row r="45" spans="1:9" ht="12.6" customHeight="1" x14ac:dyDescent="0.25">
      <c r="B45" s="29" t="s">
        <v>242</v>
      </c>
      <c r="C45" s="28" t="s">
        <v>277</v>
      </c>
      <c r="E45" s="30" t="s">
        <v>253</v>
      </c>
      <c r="F45" s="1" t="s">
        <v>254</v>
      </c>
    </row>
    <row r="46" spans="1:9" ht="12.6" customHeight="1" x14ac:dyDescent="0.25">
      <c r="B46" s="29"/>
      <c r="C46" s="28" t="s">
        <v>334</v>
      </c>
      <c r="E46" s="30" t="s">
        <v>260</v>
      </c>
      <c r="F46" s="1" t="s">
        <v>261</v>
      </c>
    </row>
    <row r="47" spans="1:9" ht="12.6" customHeight="1" x14ac:dyDescent="0.25">
      <c r="B47" s="29"/>
      <c r="C47" s="28" t="s">
        <v>335</v>
      </c>
      <c r="E47" s="30" t="s">
        <v>257</v>
      </c>
      <c r="F47" s="1" t="s">
        <v>258</v>
      </c>
    </row>
    <row r="48" spans="1:9" ht="12.6" customHeight="1" x14ac:dyDescent="0.25">
      <c r="B48" s="29" t="s">
        <v>178</v>
      </c>
      <c r="C48" s="28" t="s">
        <v>243</v>
      </c>
      <c r="E48" s="30"/>
      <c r="F48" s="1" t="s">
        <v>259</v>
      </c>
    </row>
    <row r="49" spans="1:6" ht="12.6" customHeight="1" x14ac:dyDescent="0.25">
      <c r="B49" s="29" t="s">
        <v>336</v>
      </c>
      <c r="C49" s="28" t="s">
        <v>244</v>
      </c>
      <c r="E49" s="30" t="s">
        <v>255</v>
      </c>
      <c r="F49" s="1" t="s">
        <v>256</v>
      </c>
    </row>
    <row r="50" spans="1:6" ht="12.6" customHeight="1" x14ac:dyDescent="0.25">
      <c r="B50" s="29" t="s">
        <v>171</v>
      </c>
      <c r="C50" s="28" t="s">
        <v>245</v>
      </c>
      <c r="E50" s="30" t="s">
        <v>262</v>
      </c>
      <c r="F50" s="1" t="s">
        <v>263</v>
      </c>
    </row>
    <row r="51" spans="1:6" ht="12.6" customHeight="1" x14ac:dyDescent="0.25">
      <c r="B51" s="29" t="s">
        <v>236</v>
      </c>
      <c r="C51" s="28" t="s">
        <v>246</v>
      </c>
      <c r="E51" s="30" t="s">
        <v>264</v>
      </c>
      <c r="F51" s="1" t="s">
        <v>265</v>
      </c>
    </row>
    <row r="52" spans="1:6" ht="12.6" customHeight="1" x14ac:dyDescent="0.25">
      <c r="C52" s="1" t="s">
        <v>319</v>
      </c>
      <c r="E52" s="30" t="s">
        <v>266</v>
      </c>
      <c r="F52" s="1" t="s">
        <v>267</v>
      </c>
    </row>
    <row r="53" spans="1:6" ht="12.6" customHeight="1" x14ac:dyDescent="0.25">
      <c r="B53" s="29" t="s">
        <v>247</v>
      </c>
      <c r="C53" s="28" t="s">
        <v>248</v>
      </c>
      <c r="E53" s="30" t="s">
        <v>268</v>
      </c>
      <c r="F53" s="1" t="s">
        <v>269</v>
      </c>
    </row>
    <row r="54" spans="1:6" ht="12.6" customHeight="1" x14ac:dyDescent="0.25">
      <c r="B54" s="29" t="s">
        <v>249</v>
      </c>
      <c r="C54" s="28" t="s">
        <v>250</v>
      </c>
      <c r="E54" s="30" t="s">
        <v>337</v>
      </c>
      <c r="F54" s="1" t="s">
        <v>338</v>
      </c>
    </row>
    <row r="55" spans="1:6" ht="12.6" customHeight="1" x14ac:dyDescent="0.25">
      <c r="B55" s="29" t="s">
        <v>251</v>
      </c>
      <c r="C55" s="28" t="s">
        <v>252</v>
      </c>
      <c r="E55" s="30" t="s">
        <v>270</v>
      </c>
      <c r="F55" s="1" t="s">
        <v>271</v>
      </c>
    </row>
    <row r="56" spans="1:6" ht="12.6" customHeight="1" x14ac:dyDescent="0.25">
      <c r="B56" s="29" t="s">
        <v>293</v>
      </c>
      <c r="C56" s="28" t="s">
        <v>294</v>
      </c>
      <c r="E56" s="1"/>
    </row>
    <row r="57" spans="1:6" ht="12.6" customHeight="1" x14ac:dyDescent="0.25">
      <c r="B57" s="29" t="s">
        <v>310</v>
      </c>
      <c r="C57" s="28" t="s">
        <v>311</v>
      </c>
      <c r="E57" s="1"/>
    </row>
    <row r="58" spans="1:6" ht="12.6" customHeight="1" x14ac:dyDescent="0.25">
      <c r="E58" s="1"/>
    </row>
    <row r="60" spans="1:6" ht="12.6" customHeight="1" x14ac:dyDescent="0.25">
      <c r="A60" s="1" t="s">
        <v>286</v>
      </c>
    </row>
    <row r="61" spans="1:6" ht="12.6" customHeight="1" x14ac:dyDescent="0.25">
      <c r="A61" s="1" t="s">
        <v>276</v>
      </c>
    </row>
    <row r="62" spans="1:6" ht="12.6" customHeight="1" x14ac:dyDescent="0.25">
      <c r="A62" s="31" t="s">
        <v>295</v>
      </c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91 - 119</vt:lpstr>
      <vt:lpstr>61 - 90</vt:lpstr>
      <vt:lpstr>31 - 60</vt:lpstr>
      <vt:lpstr>1 - 30</vt:lpstr>
      <vt:lpstr>'91 - 119'!Druckbereich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Schneider Madeleine BFS</cp:lastModifiedBy>
  <cp:lastPrinted>2000-09-29T05:50:54Z</cp:lastPrinted>
  <dcterms:created xsi:type="dcterms:W3CDTF">1999-02-02T10:20:23Z</dcterms:created>
  <dcterms:modified xsi:type="dcterms:W3CDTF">2018-12-11T13:59:47Z</dcterms:modified>
</cp:coreProperties>
</file>