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20\"/>
    </mc:Choice>
  </mc:AlternateContent>
  <bookViews>
    <workbookView xWindow="-15" yWindow="3060" windowWidth="25260" windowHeight="3075" tabRatio="796"/>
  </bookViews>
  <sheets>
    <sheet name="2020" sheetId="29" r:id="rId1"/>
    <sheet name="2019" sheetId="28" r:id="rId2"/>
    <sheet name="2018" sheetId="27" r:id="rId3"/>
    <sheet name="2017" sheetId="26" r:id="rId4"/>
    <sheet name="2016" sheetId="25" r:id="rId5"/>
    <sheet name="2015" sheetId="24" r:id="rId6"/>
    <sheet name="2014" sheetId="23" r:id="rId7"/>
    <sheet name="2013" sheetId="20" r:id="rId8"/>
    <sheet name="2012" sheetId="21" r:id="rId9"/>
    <sheet name="2011" sheetId="19" r:id="rId10"/>
    <sheet name="2010" sheetId="16" r:id="rId11"/>
    <sheet name="2009" sheetId="15" r:id="rId12"/>
    <sheet name="2008" sheetId="14" r:id="rId13"/>
    <sheet name="2007" sheetId="13" r:id="rId14"/>
    <sheet name="2006" sheetId="10" r:id="rId15"/>
    <sheet name="2005" sheetId="9" r:id="rId16"/>
    <sheet name="2004" sheetId="8" r:id="rId17"/>
    <sheet name="2003" sheetId="7" r:id="rId18"/>
    <sheet name="2002" sheetId="5" r:id="rId19"/>
    <sheet name="2001" sheetId="6" r:id="rId20"/>
    <sheet name="2000" sheetId="2" r:id="rId21"/>
    <sheet name="1999" sheetId="3" r:id="rId22"/>
    <sheet name="1998" sheetId="1" r:id="rId23"/>
  </sheets>
  <definedNames>
    <definedName name="_xlnm.Print_Area" localSheetId="22">'1998'!$A$1:$M$57</definedName>
    <definedName name="_xlnm.Print_Area" localSheetId="21">'1999'!$A$1:$M$57</definedName>
    <definedName name="_xlnm.Print_Area" localSheetId="20">'2000'!$A$1:$M$57</definedName>
    <definedName name="_xlnm.Print_Area" localSheetId="19">'2001'!$A$1:$M$57</definedName>
    <definedName name="_xlnm.Print_Area" localSheetId="18">'2002'!$A$1:$M$57</definedName>
    <definedName name="_xlnm.Print_Area" localSheetId="17">'2003'!$A$1:$M$57</definedName>
    <definedName name="_xlnm.Print_Area" localSheetId="16">'2004'!$A$1:$M$57</definedName>
    <definedName name="_xlnm.Print_Area" localSheetId="15">'2005'!$A$1:$M$57</definedName>
    <definedName name="_xlnm.Print_Area" localSheetId="14">'2006'!$A$1:$M$57</definedName>
    <definedName name="_xlnm.Print_Area" localSheetId="13">'2007'!$A$1:$M$57</definedName>
    <definedName name="_xlnm.Print_Area" localSheetId="12">'2008'!$A$1:$M$57</definedName>
    <definedName name="_xlnm.Print_Area" localSheetId="11">'2009'!$A$1:$M$59</definedName>
    <definedName name="_xlnm.Print_Area" localSheetId="10">'2010'!$A$1:$I$57</definedName>
    <definedName name="_xlnm.Print_Area" localSheetId="5">'2015'!$A$1:$I$59</definedName>
    <definedName name="_xlnm.Print_Area" localSheetId="4">'2016'!$A$1:$I$59</definedName>
    <definedName name="_xlnm.Print_Area" localSheetId="3">'2017'!$A$1:$I$60</definedName>
    <definedName name="_xlnm.Print_Area" localSheetId="2">'2018'!$A$1:$I$60</definedName>
    <definedName name="_xlnm.Print_Area" localSheetId="1">'2019'!$A$1:$I$60</definedName>
    <definedName name="_xlnm.Print_Area" localSheetId="0">'2020'!$A$1:$I$60</definedName>
  </definedNames>
  <calcPr calcId="162913"/>
</workbook>
</file>

<file path=xl/calcChain.xml><?xml version="1.0" encoding="utf-8"?>
<calcChain xmlns="http://schemas.openxmlformats.org/spreadsheetml/2006/main">
  <c r="C41" i="29" l="1"/>
  <c r="D41" i="29"/>
  <c r="E41" i="29"/>
  <c r="F41" i="29"/>
  <c r="G41" i="29"/>
  <c r="B41" i="29"/>
  <c r="C18" i="29"/>
  <c r="D18" i="29"/>
  <c r="E18" i="29"/>
  <c r="F18" i="29"/>
  <c r="G18" i="29"/>
  <c r="B18" i="29"/>
  <c r="I47" i="29"/>
  <c r="I46" i="29"/>
  <c r="I45" i="29"/>
  <c r="I44" i="29"/>
  <c r="I43" i="29"/>
  <c r="I42" i="29"/>
  <c r="I41" i="29" s="1"/>
  <c r="I39" i="29"/>
  <c r="I38" i="29"/>
  <c r="I37" i="29"/>
  <c r="I36" i="29"/>
  <c r="I35" i="29"/>
  <c r="I34" i="29"/>
  <c r="I33" i="29"/>
  <c r="I28" i="29"/>
  <c r="I27" i="29"/>
  <c r="I26" i="29"/>
  <c r="I23" i="29"/>
  <c r="I22" i="29"/>
  <c r="I21" i="29"/>
  <c r="I20" i="29"/>
  <c r="I18" i="29" s="1"/>
  <c r="I19" i="29"/>
  <c r="I15" i="29"/>
  <c r="I16" i="29"/>
  <c r="H47" i="29"/>
  <c r="H46" i="29"/>
  <c r="H45" i="29"/>
  <c r="H44" i="29"/>
  <c r="H43" i="29"/>
  <c r="H41" i="29" s="1"/>
  <c r="H42" i="29"/>
  <c r="H39" i="29"/>
  <c r="H38" i="29"/>
  <c r="H37" i="29"/>
  <c r="H36" i="29"/>
  <c r="H35" i="29"/>
  <c r="H34" i="29"/>
  <c r="H33" i="29"/>
  <c r="H28" i="29"/>
  <c r="H27" i="29"/>
  <c r="H26" i="29"/>
  <c r="H23" i="29"/>
  <c r="H22" i="29"/>
  <c r="H21" i="29"/>
  <c r="H20" i="29"/>
  <c r="H18" i="29" s="1"/>
  <c r="H19" i="29"/>
  <c r="H16" i="29"/>
  <c r="H15" i="29"/>
  <c r="I14" i="29"/>
  <c r="H14" i="29"/>
  <c r="C13" i="29"/>
  <c r="D13" i="29"/>
  <c r="E13" i="29"/>
  <c r="F13" i="29"/>
  <c r="G13" i="29"/>
  <c r="B13" i="29"/>
  <c r="E45" i="29"/>
  <c r="D45" i="29"/>
  <c r="E42" i="29"/>
  <c r="D42" i="29"/>
  <c r="G20" i="29"/>
  <c r="F20" i="29"/>
  <c r="C20" i="29"/>
  <c r="B20" i="29"/>
  <c r="G14" i="29"/>
  <c r="F14" i="29"/>
  <c r="C15" i="29"/>
  <c r="B15" i="29"/>
  <c r="C14" i="29"/>
  <c r="B14" i="29"/>
  <c r="H13" i="29" l="1"/>
  <c r="I13" i="29"/>
  <c r="I47" i="28"/>
  <c r="H47" i="28"/>
  <c r="I46" i="28"/>
  <c r="H46" i="28"/>
  <c r="I45" i="28"/>
  <c r="H45" i="28"/>
  <c r="I44" i="28"/>
  <c r="H44" i="28"/>
  <c r="I43" i="28"/>
  <c r="H43" i="28"/>
  <c r="I42" i="28"/>
  <c r="H42" i="28"/>
  <c r="I23" i="28"/>
  <c r="H23" i="28"/>
  <c r="I22" i="28"/>
  <c r="H22" i="28"/>
  <c r="I21" i="28"/>
  <c r="H21" i="28"/>
  <c r="I20" i="28"/>
  <c r="H20" i="28"/>
  <c r="I19" i="28"/>
  <c r="I18" i="28" s="1"/>
  <c r="H19" i="28"/>
  <c r="I15" i="28"/>
  <c r="I13" i="28" s="1"/>
  <c r="I16" i="28"/>
  <c r="I14" i="28"/>
  <c r="H15" i="28"/>
  <c r="H16" i="28"/>
  <c r="H14" i="28"/>
  <c r="C18" i="28"/>
  <c r="D18" i="28"/>
  <c r="E18" i="28"/>
  <c r="F18" i="28"/>
  <c r="G18" i="28"/>
  <c r="H18" i="28"/>
  <c r="B18" i="28"/>
  <c r="G13" i="28"/>
  <c r="F13" i="28"/>
  <c r="E13" i="28"/>
  <c r="D13" i="28"/>
  <c r="C13" i="28"/>
  <c r="B13" i="28"/>
  <c r="E42" i="28"/>
  <c r="D42" i="28"/>
  <c r="G20" i="28"/>
  <c r="F20" i="28"/>
  <c r="G14" i="28"/>
  <c r="F14" i="28"/>
  <c r="C15" i="28"/>
  <c r="C14" i="28"/>
  <c r="B15" i="28"/>
  <c r="B14" i="28"/>
  <c r="H13" i="28" l="1"/>
  <c r="I45" i="27" l="1"/>
  <c r="H45" i="27"/>
  <c r="G13" i="27"/>
  <c r="E42" i="27"/>
  <c r="I42" i="27" s="1"/>
  <c r="D42" i="27"/>
  <c r="H42" i="27" s="1"/>
  <c r="G20" i="27"/>
  <c r="I20" i="27" s="1"/>
  <c r="I18" i="27" s="1"/>
  <c r="F20" i="27"/>
  <c r="F18" i="27" s="1"/>
  <c r="G14" i="27"/>
  <c r="F14" i="27"/>
  <c r="F13" i="27" s="1"/>
  <c r="C15" i="27"/>
  <c r="C14" i="27"/>
  <c r="I14" i="27" s="1"/>
  <c r="B15" i="27"/>
  <c r="H15" i="27" s="1"/>
  <c r="B14" i="27"/>
  <c r="B13" i="27" s="1"/>
  <c r="H20" i="27" l="1"/>
  <c r="H18" i="27" s="1"/>
  <c r="G18" i="27"/>
  <c r="C13" i="27"/>
  <c r="I15" i="27"/>
  <c r="I13" i="27" s="1"/>
  <c r="H14" i="27"/>
  <c r="H13" i="27" s="1"/>
  <c r="D13" i="26" l="1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3" i="26"/>
  <c r="F14" i="26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/>
  <c r="B15" i="25"/>
  <c r="H15" i="25" s="1"/>
  <c r="B14" i="25"/>
  <c r="B13" i="25" s="1"/>
  <c r="C14" i="25"/>
  <c r="C13" i="25"/>
  <c r="G14" i="25"/>
  <c r="G13" i="25" s="1"/>
  <c r="F14" i="25"/>
  <c r="H14" i="25"/>
  <c r="F20" i="25"/>
  <c r="H20" i="25" s="1"/>
  <c r="G20" i="25"/>
  <c r="I20" i="25" s="1"/>
  <c r="I18" i="25" s="1"/>
  <c r="I16" i="20"/>
  <c r="H16" i="20"/>
  <c r="I15" i="20"/>
  <c r="H15" i="20"/>
  <c r="I14" i="20"/>
  <c r="H14" i="20"/>
  <c r="F13" i="25"/>
  <c r="I14" i="25"/>
  <c r="I13" i="25" s="1"/>
  <c r="F18" i="25"/>
  <c r="H13" i="25" l="1"/>
  <c r="G18" i="25"/>
</calcChain>
</file>

<file path=xl/sharedStrings.xml><?xml version="1.0" encoding="utf-8"?>
<sst xmlns="http://schemas.openxmlformats.org/spreadsheetml/2006/main" count="1669" uniqueCount="84">
  <si>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</si>
  <si>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</si>
  <si>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</si>
  <si>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</si>
  <si>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</si>
  <si>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</si>
  <si>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</si>
  <si>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</si>
  <si>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</si>
  <si>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</si>
  <si>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</si>
  <si>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</si>
  <si>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</si>
  <si>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</si>
  <si>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</si>
  <si>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</si>
  <si>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</si>
  <si>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</si>
  <si>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</si>
  <si>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</si>
  <si>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</si>
  <si>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</si>
  <si>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</si>
  <si>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</si>
  <si>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</si>
  <si>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</si>
  <si>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</si>
  <si>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</si>
  <si>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</si>
  <si>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</si>
  <si>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</si>
  <si>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</si>
  <si>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</si>
  <si>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</si>
  <si>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</si>
  <si>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</si>
  <si>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</si>
  <si>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</si>
  <si>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</si>
  <si>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</si>
  <si>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</si>
  <si>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</si>
  <si>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</si>
  <si>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</si>
  <si>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</si>
  <si>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</si>
  <si>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</si>
  <si>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</si>
  <si>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</si>
  <si>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</si>
  <si>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</si>
  <si>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</si>
  <si>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</si>
  <si>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</si>
  <si>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</si>
  <si>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</si>
  <si>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</si>
  <si>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</si>
  <si>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</si>
  <si>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</si>
  <si>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</si>
  <si>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</si>
  <si>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</si>
  <si>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</si>
  <si>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</si>
  <si>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</si>
  <si>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</si>
  <si>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</si>
  <si>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</si>
  <si>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</si>
  <si>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</si>
  <si>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</si>
  <si>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</si>
  <si>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</si>
  <si>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</si>
  <si>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</si>
  <si>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</si>
  <si>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</si>
  <si>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</si>
  <si>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</si>
  <si>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</si>
  <si>
    <t xml:space="preserve">Stand der Daten am 06.02.2020 </t>
  </si>
  <si>
    <t xml:space="preserve">Stand der Daten am 20.11.2020 </t>
  </si>
  <si>
    <t xml:space="preserve">Stand der Daten am 19.11.2021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</si>
</sst>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_W@"/>
    <numFmt numFmtId="165" formatCode="#,###,##0__;\-#,###,##0__;0__;@__\ "/>
    <numFmt numFmtId="166" formatCode="#\ ###\ ##0__;\-#\ ###\ ##0__;0__;@__\ "/>
  </numFmts>
  <fonts count="1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6" fontId="9" fillId="2" borderId="0" xfId="0" applyNumberFormat="1" applyFont="1" applyFill="1" applyBorder="1"/>
    <xf numFmtId="9" fontId="1" fillId="2" borderId="0" xfId="3" applyFont="1" applyFill="1" applyBorder="1"/>
    <xf numFmtId="1" fontId="9" fillId="2" borderId="0" xfId="0" applyNumberFormat="1" applyFont="1" applyFill="1" applyBorder="1"/>
  </cellXfs>
  <cellStyles count="4">
    <cellStyle name="Prozent" xfId="3" builtinId="5"/>
    <cellStyle name="Querformat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zoomScaleNormal="100" workbookViewId="0"/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1" s="8" customFormat="1" ht="12">
      <c r="A1" s="9" t="s">
        <v>59</v>
      </c>
      <c r="I1" s="10" t="s">
        <v>74</v>
      </c>
    </row>
    <row r="2" spans="1:21" s="8" customFormat="1" ht="12">
      <c r="A2" s="25">
        <v>2020</v>
      </c>
    </row>
    <row r="3" spans="1:21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1" ht="3.75" customHeight="1">
      <c r="B4" s="17"/>
      <c r="C4" s="32"/>
      <c r="D4" s="23"/>
      <c r="F4" s="17"/>
      <c r="G4" s="32"/>
      <c r="H4" s="23"/>
      <c r="I4" s="23"/>
    </row>
    <row r="5" spans="1:21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21" ht="3.75" customHeight="1">
      <c r="B6" s="19"/>
      <c r="C6" s="12"/>
      <c r="D6" s="19"/>
      <c r="E6" s="12"/>
      <c r="F6" s="19"/>
      <c r="G6" s="12"/>
      <c r="H6" s="19"/>
      <c r="I6" s="12"/>
    </row>
    <row r="7" spans="1:21" ht="3.75" customHeight="1">
      <c r="B7" s="33"/>
      <c r="C7" s="28"/>
      <c r="D7" s="33"/>
      <c r="E7" s="28"/>
      <c r="F7" s="33"/>
      <c r="G7" s="28"/>
      <c r="H7" s="33"/>
      <c r="I7" s="28"/>
    </row>
    <row r="8" spans="1:21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21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1" ht="3.75" customHeight="1">
      <c r="B10" s="6"/>
      <c r="C10" s="6"/>
      <c r="D10" s="6"/>
      <c r="E10" s="6"/>
      <c r="F10" s="2"/>
      <c r="G10" s="2"/>
      <c r="H10" s="2"/>
      <c r="I10" s="2"/>
    </row>
    <row r="11" spans="1:21" ht="12.6" customHeight="1">
      <c r="A11" s="20" t="s">
        <v>3</v>
      </c>
      <c r="B11" s="62">
        <v>22728.978142</v>
      </c>
      <c r="C11" s="62">
        <v>1204291</v>
      </c>
      <c r="D11" s="62">
        <v>7998.4535519000001</v>
      </c>
      <c r="E11" s="62">
        <v>78172</v>
      </c>
      <c r="F11" s="62">
        <v>6883.4180328000002</v>
      </c>
      <c r="G11" s="62">
        <v>89967</v>
      </c>
      <c r="H11" s="62">
        <v>37610.849727000001</v>
      </c>
      <c r="I11" s="62">
        <v>1372430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1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  <c r="R12" s="71"/>
    </row>
    <row r="13" spans="1:21" ht="12.6" customHeight="1">
      <c r="A13" s="20" t="s">
        <v>7</v>
      </c>
      <c r="B13" s="62">
        <f>B14+B15+B16</f>
        <v>4580.9071038500006</v>
      </c>
      <c r="C13" s="62">
        <f t="shared" ref="C13:I13" si="0">C14+C15+C16</f>
        <v>212100</v>
      </c>
      <c r="D13" s="62">
        <f t="shared" si="0"/>
        <v>1039.2185792300002</v>
      </c>
      <c r="E13" s="62">
        <f t="shared" si="0"/>
        <v>11276</v>
      </c>
      <c r="F13" s="62">
        <f t="shared" si="0"/>
        <v>1679.7704917999999</v>
      </c>
      <c r="G13" s="62">
        <f t="shared" si="0"/>
        <v>22792</v>
      </c>
      <c r="H13" s="62">
        <f t="shared" si="0"/>
        <v>7299.8961748800002</v>
      </c>
      <c r="I13" s="62">
        <f t="shared" si="0"/>
        <v>246168</v>
      </c>
      <c r="J13" s="71"/>
      <c r="K13" s="71"/>
      <c r="L13" s="71"/>
      <c r="M13" s="71"/>
      <c r="N13" s="71"/>
      <c r="O13" s="71"/>
      <c r="P13" s="71"/>
      <c r="Q13" s="71"/>
      <c r="R13" s="71"/>
    </row>
    <row r="14" spans="1:21" s="60" customFormat="1" ht="12.6" customHeight="1">
      <c r="A14" s="1" t="s">
        <v>69</v>
      </c>
      <c r="B14" s="63">
        <f>2347.5846995-30-78</f>
        <v>2239.5846995000002</v>
      </c>
      <c r="C14" s="63">
        <f>108568-1966-4673</f>
        <v>101929</v>
      </c>
      <c r="D14" s="63">
        <v>501.50819672</v>
      </c>
      <c r="E14" s="63">
        <v>5785</v>
      </c>
      <c r="F14" s="63">
        <f>732.47540984-13</f>
        <v>719.47540984</v>
      </c>
      <c r="G14" s="63">
        <f>10245-280</f>
        <v>9965</v>
      </c>
      <c r="H14" s="63">
        <f>B14+D14+F14</f>
        <v>3460.5683060599999</v>
      </c>
      <c r="I14" s="63">
        <f>C14+E14+G14</f>
        <v>117679</v>
      </c>
      <c r="J14" s="71"/>
      <c r="K14" s="71"/>
      <c r="L14" s="71"/>
      <c r="M14" s="71"/>
      <c r="N14" s="71"/>
      <c r="O14" s="71"/>
      <c r="P14" s="71"/>
      <c r="Q14" s="71"/>
      <c r="R14" s="71"/>
      <c r="S14" s="1"/>
      <c r="T14" s="1"/>
      <c r="U14" s="1"/>
    </row>
    <row r="15" spans="1:21" s="60" customFormat="1" ht="12.6" customHeight="1">
      <c r="A15" s="1" t="s">
        <v>66</v>
      </c>
      <c r="B15" s="63">
        <f>679.28688525+78</f>
        <v>757.28688524999995</v>
      </c>
      <c r="C15" s="63">
        <f>36212+4673</f>
        <v>40885</v>
      </c>
      <c r="D15" s="63">
        <v>195.76502732</v>
      </c>
      <c r="E15" s="63">
        <v>2027</v>
      </c>
      <c r="F15" s="63">
        <v>408.27868852</v>
      </c>
      <c r="G15" s="63">
        <v>5633</v>
      </c>
      <c r="H15" s="63">
        <f t="shared" ref="H15" si="1">B15+D15+F15</f>
        <v>1361.3306010900001</v>
      </c>
      <c r="I15" s="63">
        <f t="shared" ref="I15:I16" si="2">C15+E15+G15</f>
        <v>48545</v>
      </c>
      <c r="J15" s="71"/>
      <c r="K15" s="71"/>
      <c r="L15" s="71"/>
      <c r="M15" s="71"/>
      <c r="N15" s="71"/>
      <c r="O15" s="71"/>
      <c r="P15" s="71"/>
      <c r="Q15" s="71"/>
      <c r="R15" s="71"/>
      <c r="S15" s="1"/>
      <c r="T15" s="1"/>
      <c r="U15" s="1"/>
    </row>
    <row r="16" spans="1:21" ht="12.6" customHeight="1">
      <c r="A16" s="1" t="s">
        <v>10</v>
      </c>
      <c r="B16" s="63">
        <v>1584.0355191000001</v>
      </c>
      <c r="C16" s="63">
        <v>69286</v>
      </c>
      <c r="D16" s="63">
        <v>341.94535518999999</v>
      </c>
      <c r="E16" s="63">
        <v>3464</v>
      </c>
      <c r="F16" s="63">
        <v>552.01639344</v>
      </c>
      <c r="G16" s="63">
        <v>7194</v>
      </c>
      <c r="H16" s="63">
        <f t="shared" ref="H16" si="3">B16+D16+F16</f>
        <v>2477.9972677300002</v>
      </c>
      <c r="I16" s="63">
        <f t="shared" si="2"/>
        <v>79944</v>
      </c>
      <c r="J16" s="71"/>
      <c r="K16" s="71"/>
      <c r="L16" s="71"/>
      <c r="M16" s="71"/>
      <c r="N16" s="71"/>
      <c r="O16" s="71"/>
      <c r="P16" s="71"/>
      <c r="Q16" s="71"/>
      <c r="R16" s="71"/>
    </row>
    <row r="17" spans="1:21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71"/>
      <c r="S17" s="60"/>
      <c r="T17" s="60"/>
      <c r="U17" s="60"/>
    </row>
    <row r="18" spans="1:21" ht="12.6" customHeight="1">
      <c r="A18" s="20" t="s">
        <v>0</v>
      </c>
      <c r="B18" s="62">
        <f>B19+B20+B21+B22+B23</f>
        <v>4529.10109293</v>
      </c>
      <c r="C18" s="62">
        <f t="shared" ref="C18:I18" si="4">C19+C20+C21+C22+C23</f>
        <v>259633</v>
      </c>
      <c r="D18" s="62">
        <f t="shared" si="4"/>
        <v>1734.0901639699998</v>
      </c>
      <c r="E18" s="62">
        <f t="shared" si="4"/>
        <v>18732</v>
      </c>
      <c r="F18" s="62">
        <f t="shared" si="4"/>
        <v>1199.8387978109999</v>
      </c>
      <c r="G18" s="62">
        <f t="shared" si="4"/>
        <v>17779</v>
      </c>
      <c r="H18" s="62">
        <f t="shared" si="4"/>
        <v>7463.030054711001</v>
      </c>
      <c r="I18" s="62">
        <f t="shared" si="4"/>
        <v>296144</v>
      </c>
      <c r="J18" s="71"/>
      <c r="K18" s="71"/>
      <c r="L18" s="71"/>
      <c r="M18" s="71"/>
      <c r="N18" s="71"/>
      <c r="O18" s="71"/>
      <c r="P18" s="71"/>
      <c r="Q18" s="71"/>
      <c r="R18" s="71"/>
      <c r="S18" s="60"/>
      <c r="T18" s="60"/>
      <c r="U18" s="60"/>
    </row>
    <row r="19" spans="1:21" ht="12.6" customHeight="1">
      <c r="A19" s="1" t="s">
        <v>11</v>
      </c>
      <c r="B19" s="63">
        <v>2862.3087432000002</v>
      </c>
      <c r="C19" s="63">
        <v>172420</v>
      </c>
      <c r="D19" s="63">
        <v>1277.9972677999999</v>
      </c>
      <c r="E19" s="63">
        <v>12619</v>
      </c>
      <c r="F19" s="63">
        <v>768.44262294999999</v>
      </c>
      <c r="G19" s="63">
        <v>11838</v>
      </c>
      <c r="H19" s="63">
        <f t="shared" ref="H19:H23" si="5">B19+D19+F19</f>
        <v>4908.748633950001</v>
      </c>
      <c r="I19" s="63">
        <f t="shared" ref="I19:I23" si="6">C19+E19+G19</f>
        <v>196877</v>
      </c>
      <c r="J19" s="71"/>
      <c r="K19" s="71"/>
      <c r="L19" s="71"/>
      <c r="M19" s="71"/>
      <c r="N19" s="71"/>
      <c r="O19" s="71"/>
      <c r="P19" s="71"/>
      <c r="Q19" s="71"/>
      <c r="R19" s="71"/>
    </row>
    <row r="20" spans="1:21" s="60" customFormat="1" ht="12.6" customHeight="1">
      <c r="A20" s="1" t="s">
        <v>70</v>
      </c>
      <c r="B20" s="63">
        <f>555.98087432+30</f>
        <v>585.98087432</v>
      </c>
      <c r="C20" s="63">
        <f>27526+1966</f>
        <v>29492</v>
      </c>
      <c r="D20" s="63">
        <v>176.51639344</v>
      </c>
      <c r="E20" s="63">
        <v>2143</v>
      </c>
      <c r="F20" s="63">
        <f>141.61202186+13</f>
        <v>154.61202186</v>
      </c>
      <c r="G20" s="63">
        <f>1621+280</f>
        <v>1901</v>
      </c>
      <c r="H20" s="63">
        <f t="shared" si="5"/>
        <v>917.10928962000003</v>
      </c>
      <c r="I20" s="63">
        <f t="shared" si="6"/>
        <v>33536</v>
      </c>
      <c r="J20" s="71"/>
      <c r="K20" s="71"/>
      <c r="L20" s="71"/>
      <c r="M20" s="71"/>
      <c r="N20" s="71"/>
      <c r="O20" s="71"/>
      <c r="P20" s="71"/>
      <c r="Q20" s="71"/>
      <c r="R20" s="71"/>
      <c r="S20" s="1"/>
      <c r="T20" s="1"/>
      <c r="U20" s="1"/>
    </row>
    <row r="21" spans="1:21" ht="12.6" customHeight="1">
      <c r="A21" s="1" t="s">
        <v>13</v>
      </c>
      <c r="B21" s="63">
        <v>543.12568306000003</v>
      </c>
      <c r="C21" s="63">
        <v>31325</v>
      </c>
      <c r="D21" s="63">
        <v>154.57650272999999</v>
      </c>
      <c r="E21" s="63">
        <v>1951</v>
      </c>
      <c r="F21" s="63">
        <v>0</v>
      </c>
      <c r="G21" s="63">
        <v>0</v>
      </c>
      <c r="H21" s="63">
        <f t="shared" si="5"/>
        <v>697.70218579000004</v>
      </c>
      <c r="I21" s="63">
        <f t="shared" si="6"/>
        <v>33276</v>
      </c>
      <c r="J21" s="71"/>
      <c r="K21" s="71"/>
      <c r="L21" s="71"/>
      <c r="M21" s="71"/>
      <c r="N21" s="71"/>
      <c r="O21" s="71"/>
      <c r="P21" s="71"/>
      <c r="Q21" s="71"/>
      <c r="R21" s="71"/>
    </row>
    <row r="22" spans="1:21" ht="12.6" customHeight="1">
      <c r="A22" s="1" t="s">
        <v>14</v>
      </c>
      <c r="B22" s="63">
        <v>379.68852458999999</v>
      </c>
      <c r="C22" s="63">
        <v>18808</v>
      </c>
      <c r="D22" s="63">
        <v>113</v>
      </c>
      <c r="E22" s="63">
        <v>1909</v>
      </c>
      <c r="F22" s="63">
        <v>96.945355191000004</v>
      </c>
      <c r="G22" s="63">
        <v>1563</v>
      </c>
      <c r="H22" s="63">
        <f t="shared" si="5"/>
        <v>589.63387978100002</v>
      </c>
      <c r="I22" s="63">
        <f t="shared" si="6"/>
        <v>22280</v>
      </c>
      <c r="J22" s="71"/>
      <c r="K22" s="71"/>
      <c r="L22" s="71"/>
      <c r="M22" s="71"/>
      <c r="N22" s="71"/>
      <c r="O22" s="71"/>
      <c r="P22" s="71"/>
      <c r="Q22" s="71"/>
      <c r="R22" s="71"/>
    </row>
    <row r="23" spans="1:21" ht="12.6" customHeight="1">
      <c r="A23" s="7" t="s">
        <v>1</v>
      </c>
      <c r="B23" s="63">
        <v>157.99726776</v>
      </c>
      <c r="C23" s="63">
        <v>7588</v>
      </c>
      <c r="D23" s="63">
        <v>12</v>
      </c>
      <c r="E23" s="63">
        <v>110</v>
      </c>
      <c r="F23" s="63">
        <v>179.83879780999999</v>
      </c>
      <c r="G23" s="63">
        <v>2477</v>
      </c>
      <c r="H23" s="63">
        <f t="shared" si="5"/>
        <v>349.83606556999996</v>
      </c>
      <c r="I23" s="63">
        <f t="shared" si="6"/>
        <v>10175</v>
      </c>
      <c r="J23" s="71"/>
      <c r="K23" s="71"/>
      <c r="L23" s="71"/>
      <c r="M23" s="71"/>
      <c r="N23" s="71"/>
      <c r="O23" s="71"/>
      <c r="P23" s="71"/>
      <c r="Q23" s="71"/>
      <c r="R23" s="71"/>
      <c r="S23" s="60"/>
      <c r="T23" s="60"/>
      <c r="U23" s="60"/>
    </row>
    <row r="24" spans="1:21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  <c r="R24" s="71"/>
    </row>
    <row r="25" spans="1:21" ht="12.6" customHeight="1">
      <c r="A25" s="20" t="s">
        <v>15</v>
      </c>
      <c r="B25" s="62">
        <v>3313.8333333</v>
      </c>
      <c r="C25" s="62">
        <v>184810</v>
      </c>
      <c r="D25" s="62">
        <v>1409.6912568</v>
      </c>
      <c r="E25" s="62">
        <v>12316</v>
      </c>
      <c r="F25" s="62">
        <v>1530.2868851999999</v>
      </c>
      <c r="G25" s="62">
        <v>19124</v>
      </c>
      <c r="H25" s="62">
        <v>6253.8114753999998</v>
      </c>
      <c r="I25" s="62">
        <v>216250</v>
      </c>
      <c r="J25" s="71"/>
      <c r="K25" s="71"/>
      <c r="L25" s="71"/>
      <c r="M25" s="71"/>
      <c r="N25" s="71"/>
      <c r="O25" s="71"/>
      <c r="P25" s="71"/>
      <c r="Q25" s="71"/>
      <c r="R25" s="71"/>
    </row>
    <row r="26" spans="1:21" ht="12.6" customHeight="1">
      <c r="A26" s="1" t="s">
        <v>16</v>
      </c>
      <c r="B26" s="63">
        <v>1344.0601093</v>
      </c>
      <c r="C26" s="63">
        <v>69869</v>
      </c>
      <c r="D26" s="63">
        <v>427</v>
      </c>
      <c r="E26" s="63">
        <v>3600</v>
      </c>
      <c r="F26" s="63">
        <v>346.67759562999998</v>
      </c>
      <c r="G26" s="63">
        <v>4309</v>
      </c>
      <c r="H26" s="63">
        <f t="shared" ref="H26:H28" si="7">B26+D26+F26</f>
        <v>2117.7377049299998</v>
      </c>
      <c r="I26" s="63">
        <f t="shared" ref="I26:I28" si="8">C26+E26+G26</f>
        <v>77778</v>
      </c>
      <c r="J26" s="71"/>
      <c r="K26" s="71"/>
      <c r="L26" s="71"/>
      <c r="M26" s="71"/>
      <c r="N26" s="71"/>
      <c r="O26" s="71"/>
      <c r="P26" s="71"/>
      <c r="Q26" s="71"/>
      <c r="R26" s="71"/>
    </row>
    <row r="27" spans="1:21" ht="12.6" customHeight="1">
      <c r="A27" s="1" t="s">
        <v>17</v>
      </c>
      <c r="B27" s="63">
        <v>551.40983606999998</v>
      </c>
      <c r="C27" s="63">
        <v>28380</v>
      </c>
      <c r="D27" s="63">
        <v>293</v>
      </c>
      <c r="E27" s="63">
        <v>2640</v>
      </c>
      <c r="F27" s="63">
        <v>99</v>
      </c>
      <c r="G27" s="63">
        <v>1638</v>
      </c>
      <c r="H27" s="63">
        <f t="shared" si="7"/>
        <v>943.40983606999998</v>
      </c>
      <c r="I27" s="63">
        <f t="shared" si="8"/>
        <v>32658</v>
      </c>
      <c r="J27" s="71"/>
      <c r="K27" s="71"/>
      <c r="L27" s="71"/>
      <c r="M27" s="71"/>
      <c r="N27" s="71"/>
      <c r="O27" s="71"/>
      <c r="P27" s="71"/>
      <c r="Q27" s="71"/>
      <c r="R27" s="71"/>
    </row>
    <row r="28" spans="1:21" ht="12.6" customHeight="1">
      <c r="A28" s="1" t="s">
        <v>18</v>
      </c>
      <c r="B28" s="63">
        <v>1418.363388</v>
      </c>
      <c r="C28" s="63">
        <v>86561</v>
      </c>
      <c r="D28" s="63">
        <v>689.69125683000004</v>
      </c>
      <c r="E28" s="63">
        <v>6076</v>
      </c>
      <c r="F28" s="63">
        <v>1084.6092896</v>
      </c>
      <c r="G28" s="63">
        <v>13177</v>
      </c>
      <c r="H28" s="63">
        <f t="shared" si="7"/>
        <v>3192.6639344300002</v>
      </c>
      <c r="I28" s="63">
        <f t="shared" si="8"/>
        <v>105814</v>
      </c>
      <c r="J28" s="71"/>
      <c r="K28" s="71"/>
      <c r="L28" s="71"/>
      <c r="M28" s="71"/>
      <c r="N28" s="71"/>
      <c r="O28" s="71"/>
      <c r="P28" s="71"/>
      <c r="Q28" s="71"/>
      <c r="R28" s="71"/>
    </row>
    <row r="29" spans="1:21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  <c r="R29" s="71"/>
    </row>
    <row r="30" spans="1:21" ht="12.6" customHeight="1">
      <c r="A30" s="20" t="s">
        <v>19</v>
      </c>
      <c r="B30" s="62">
        <v>4225.1147541</v>
      </c>
      <c r="C30" s="62">
        <v>228191</v>
      </c>
      <c r="D30" s="62">
        <v>1408.636612</v>
      </c>
      <c r="E30" s="62">
        <v>14614</v>
      </c>
      <c r="F30" s="62">
        <v>481.67213114999998</v>
      </c>
      <c r="G30" s="62">
        <v>5815</v>
      </c>
      <c r="H30" s="62">
        <v>6115.4234973000002</v>
      </c>
      <c r="I30" s="62">
        <v>248620</v>
      </c>
      <c r="J30" s="71"/>
      <c r="K30" s="71"/>
      <c r="L30" s="71"/>
      <c r="M30" s="71"/>
      <c r="N30" s="71"/>
      <c r="O30" s="71"/>
      <c r="P30" s="71"/>
      <c r="Q30" s="71"/>
      <c r="R30" s="71"/>
    </row>
    <row r="31" spans="1:21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  <c r="R31" s="71"/>
    </row>
    <row r="32" spans="1:21" ht="12.6" customHeight="1">
      <c r="A32" s="20" t="s">
        <v>20</v>
      </c>
      <c r="B32" s="62">
        <v>3118.9016393000002</v>
      </c>
      <c r="C32" s="62">
        <v>168773</v>
      </c>
      <c r="D32" s="62">
        <v>1511.5382514</v>
      </c>
      <c r="E32" s="62">
        <v>13143</v>
      </c>
      <c r="F32" s="62">
        <v>1283.9207650000001</v>
      </c>
      <c r="G32" s="62">
        <v>16829</v>
      </c>
      <c r="H32" s="62">
        <v>5914.3606557000003</v>
      </c>
      <c r="I32" s="62">
        <v>198745</v>
      </c>
      <c r="J32" s="71"/>
      <c r="K32" s="71"/>
      <c r="L32" s="71"/>
      <c r="M32" s="71"/>
      <c r="N32" s="71"/>
      <c r="O32" s="71"/>
      <c r="P32" s="71"/>
      <c r="Q32" s="71"/>
      <c r="R32" s="71"/>
    </row>
    <row r="33" spans="1:21" ht="12.6" customHeight="1">
      <c r="A33" s="1" t="s">
        <v>21</v>
      </c>
      <c r="B33" s="63">
        <v>82.773224044000003</v>
      </c>
      <c r="C33" s="63">
        <v>4223</v>
      </c>
      <c r="D33" s="63">
        <v>36.898907104000003</v>
      </c>
      <c r="E33" s="63">
        <v>313</v>
      </c>
      <c r="F33" s="63">
        <v>23.93442623</v>
      </c>
      <c r="G33" s="63">
        <v>267</v>
      </c>
      <c r="H33" s="63">
        <f t="shared" ref="H33:H39" si="9">B33+D33+F33</f>
        <v>143.60655737799999</v>
      </c>
      <c r="I33" s="63">
        <f t="shared" ref="I33:I39" si="10">C33+E33+G33</f>
        <v>4803</v>
      </c>
      <c r="J33" s="71"/>
      <c r="K33" s="71"/>
      <c r="L33" s="71"/>
      <c r="M33" s="71"/>
      <c r="N33" s="71"/>
      <c r="O33" s="71"/>
      <c r="P33" s="71"/>
      <c r="Q33" s="71"/>
      <c r="R33" s="71"/>
    </row>
    <row r="34" spans="1:21" ht="12.6" customHeight="1">
      <c r="A34" s="1" t="s">
        <v>22</v>
      </c>
      <c r="B34" s="63">
        <v>216.48360656</v>
      </c>
      <c r="C34" s="63">
        <v>9879</v>
      </c>
      <c r="D34" s="63">
        <v>61.830601092999999</v>
      </c>
      <c r="E34" s="63">
        <v>742</v>
      </c>
      <c r="F34" s="63">
        <v>27.923497267999998</v>
      </c>
      <c r="G34" s="63">
        <v>484</v>
      </c>
      <c r="H34" s="63">
        <f t="shared" si="9"/>
        <v>306.23770492099999</v>
      </c>
      <c r="I34" s="63">
        <f t="shared" si="10"/>
        <v>11105</v>
      </c>
      <c r="J34" s="71"/>
      <c r="K34" s="71"/>
      <c r="L34" s="71"/>
      <c r="M34" s="71"/>
      <c r="N34" s="71"/>
      <c r="O34" s="71"/>
      <c r="P34" s="71"/>
      <c r="Q34" s="71"/>
      <c r="R34" s="71"/>
    </row>
    <row r="35" spans="1:21" ht="12.6" customHeight="1">
      <c r="A35" s="1" t="s">
        <v>23</v>
      </c>
      <c r="B35" s="63">
        <v>206.93989070999999</v>
      </c>
      <c r="C35" s="63">
        <v>13505</v>
      </c>
      <c r="D35" s="63">
        <v>151.78688525000001</v>
      </c>
      <c r="E35" s="63">
        <v>1420</v>
      </c>
      <c r="F35" s="63">
        <v>161.5273224</v>
      </c>
      <c r="G35" s="63">
        <v>2337</v>
      </c>
      <c r="H35" s="63">
        <f t="shared" si="9"/>
        <v>520.25409835999994</v>
      </c>
      <c r="I35" s="63">
        <f t="shared" si="10"/>
        <v>17262</v>
      </c>
      <c r="J35" s="71"/>
      <c r="K35" s="71"/>
      <c r="L35" s="71"/>
      <c r="M35" s="71"/>
      <c r="N35" s="71"/>
      <c r="O35" s="71"/>
      <c r="P35" s="71"/>
      <c r="Q35" s="71"/>
      <c r="R35" s="71"/>
    </row>
    <row r="36" spans="1:21" ht="12.6" customHeight="1">
      <c r="A36" s="1" t="s">
        <v>24</v>
      </c>
      <c r="B36" s="63">
        <v>18</v>
      </c>
      <c r="C36" s="63">
        <v>743</v>
      </c>
      <c r="D36" s="63">
        <v>0</v>
      </c>
      <c r="E36" s="63">
        <v>0</v>
      </c>
      <c r="F36" s="63">
        <v>19.289617486000001</v>
      </c>
      <c r="G36" s="63">
        <v>359</v>
      </c>
      <c r="H36" s="63">
        <f t="shared" si="9"/>
        <v>37.289617485999997</v>
      </c>
      <c r="I36" s="63">
        <f t="shared" si="10"/>
        <v>1102</v>
      </c>
      <c r="J36" s="71"/>
      <c r="K36" s="71"/>
      <c r="L36" s="71"/>
      <c r="M36" s="71"/>
      <c r="N36" s="71"/>
      <c r="O36" s="71"/>
      <c r="P36" s="71"/>
      <c r="Q36" s="71"/>
      <c r="R36" s="71"/>
    </row>
    <row r="37" spans="1:21" ht="12.6" customHeight="1">
      <c r="A37" s="1" t="s">
        <v>25</v>
      </c>
      <c r="B37" s="63">
        <v>1528.9726776</v>
      </c>
      <c r="C37" s="63">
        <v>75850</v>
      </c>
      <c r="D37" s="63">
        <v>435.97814208</v>
      </c>
      <c r="E37" s="63">
        <v>3932</v>
      </c>
      <c r="F37" s="63">
        <v>306.93989070999999</v>
      </c>
      <c r="G37" s="63">
        <v>3791</v>
      </c>
      <c r="H37" s="63">
        <f t="shared" si="9"/>
        <v>2271.8907103900001</v>
      </c>
      <c r="I37" s="63">
        <f t="shared" si="10"/>
        <v>83573</v>
      </c>
      <c r="J37" s="71"/>
      <c r="K37" s="71"/>
      <c r="L37" s="71"/>
      <c r="M37" s="71"/>
      <c r="N37" s="71"/>
      <c r="O37" s="71"/>
      <c r="P37" s="71"/>
      <c r="Q37" s="71"/>
      <c r="R37" s="71"/>
    </row>
    <row r="38" spans="1:21" ht="12.6" customHeight="1">
      <c r="A38" s="1" t="s">
        <v>26</v>
      </c>
      <c r="B38" s="63">
        <v>503.06830601000001</v>
      </c>
      <c r="C38" s="63">
        <v>33320</v>
      </c>
      <c r="D38" s="63">
        <v>288</v>
      </c>
      <c r="E38" s="63">
        <v>2140</v>
      </c>
      <c r="F38" s="63">
        <v>227.4726776</v>
      </c>
      <c r="G38" s="63">
        <v>2547</v>
      </c>
      <c r="H38" s="63">
        <f t="shared" si="9"/>
        <v>1018.54098361</v>
      </c>
      <c r="I38" s="63">
        <f t="shared" si="10"/>
        <v>38007</v>
      </c>
      <c r="J38" s="71"/>
      <c r="K38" s="71"/>
      <c r="L38" s="71"/>
      <c r="M38" s="71"/>
      <c r="N38" s="71"/>
      <c r="O38" s="71"/>
      <c r="P38" s="71"/>
      <c r="Q38" s="71"/>
      <c r="R38" s="71"/>
    </row>
    <row r="39" spans="1:21" ht="12.6" customHeight="1">
      <c r="A39" s="1" t="s">
        <v>27</v>
      </c>
      <c r="B39" s="63">
        <v>562.66393443000004</v>
      </c>
      <c r="C39" s="63">
        <v>31253</v>
      </c>
      <c r="D39" s="63">
        <v>537.04371585000001</v>
      </c>
      <c r="E39" s="63">
        <v>4596</v>
      </c>
      <c r="F39" s="63">
        <v>516.83333332999996</v>
      </c>
      <c r="G39" s="63">
        <v>7044</v>
      </c>
      <c r="H39" s="63">
        <f t="shared" si="9"/>
        <v>1616.54098361</v>
      </c>
      <c r="I39" s="63">
        <f t="shared" si="10"/>
        <v>42893</v>
      </c>
      <c r="J39" s="71"/>
      <c r="K39" s="71"/>
      <c r="L39" s="71"/>
      <c r="M39" s="71"/>
      <c r="N39" s="71"/>
      <c r="O39" s="71"/>
      <c r="P39" s="71"/>
      <c r="Q39" s="71"/>
      <c r="R39" s="71"/>
    </row>
    <row r="40" spans="1:21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  <c r="R40" s="71"/>
    </row>
    <row r="41" spans="1:21" ht="12.6" customHeight="1">
      <c r="A41" s="20" t="s">
        <v>28</v>
      </c>
      <c r="B41" s="62">
        <f>B42+B43+B44+B45+B46+B47</f>
        <v>1643.9836065239999</v>
      </c>
      <c r="C41" s="62">
        <f t="shared" ref="C41:I41" si="11">C42+C43+C44+C45+C46+C47</f>
        <v>98792</v>
      </c>
      <c r="D41" s="62">
        <f t="shared" si="11"/>
        <v>602.83060109300004</v>
      </c>
      <c r="E41" s="62">
        <f t="shared" si="11"/>
        <v>5115</v>
      </c>
      <c r="F41" s="62">
        <f t="shared" si="11"/>
        <v>467.92896174449999</v>
      </c>
      <c r="G41" s="62">
        <f t="shared" si="11"/>
        <v>4959</v>
      </c>
      <c r="H41" s="62">
        <f t="shared" si="11"/>
        <v>2714.7431693615003</v>
      </c>
      <c r="I41" s="62">
        <f t="shared" si="11"/>
        <v>108866</v>
      </c>
      <c r="J41" s="71"/>
      <c r="K41" s="71"/>
      <c r="L41" s="71"/>
      <c r="M41" s="71"/>
      <c r="N41" s="71"/>
      <c r="O41" s="71"/>
      <c r="P41" s="71"/>
      <c r="Q41" s="71"/>
      <c r="R41" s="71"/>
    </row>
    <row r="42" spans="1:21" s="60" customFormat="1" ht="12.6" customHeight="1">
      <c r="A42" s="1" t="s">
        <v>77</v>
      </c>
      <c r="B42" s="63">
        <v>1019.0628415</v>
      </c>
      <c r="C42" s="63">
        <v>55623</v>
      </c>
      <c r="D42" s="63">
        <f>326.94808743-34</f>
        <v>292.94808742999999</v>
      </c>
      <c r="E42" s="63">
        <f>2757-300</f>
        <v>2457</v>
      </c>
      <c r="F42" s="63">
        <v>298.02459016</v>
      </c>
      <c r="G42" s="63">
        <v>2530</v>
      </c>
      <c r="H42" s="63">
        <f t="shared" ref="H42:H47" si="12">B42+D42+F42</f>
        <v>1610.03551909</v>
      </c>
      <c r="I42" s="63">
        <f t="shared" ref="I42:I47" si="13">C42+E42+G42</f>
        <v>60610</v>
      </c>
      <c r="J42" s="71"/>
      <c r="K42" s="71"/>
      <c r="L42" s="71"/>
      <c r="M42" s="71"/>
      <c r="N42" s="71"/>
      <c r="O42" s="71"/>
      <c r="P42" s="71"/>
      <c r="Q42" s="71"/>
      <c r="R42" s="71"/>
      <c r="S42" s="1"/>
      <c r="T42" s="1"/>
      <c r="U42" s="1"/>
    </row>
    <row r="43" spans="1:21" ht="12.6" customHeight="1">
      <c r="A43" s="1" t="s">
        <v>2</v>
      </c>
      <c r="B43" s="63">
        <v>50.860655737999998</v>
      </c>
      <c r="C43" s="63">
        <v>3641</v>
      </c>
      <c r="D43" s="63">
        <v>0</v>
      </c>
      <c r="E43" s="63">
        <v>0</v>
      </c>
      <c r="F43" s="63">
        <v>0</v>
      </c>
      <c r="G43" s="63">
        <v>0</v>
      </c>
      <c r="H43" s="63">
        <f t="shared" si="12"/>
        <v>50.860655737999998</v>
      </c>
      <c r="I43" s="63">
        <f t="shared" si="13"/>
        <v>3641</v>
      </c>
      <c r="J43" s="71"/>
      <c r="K43" s="71"/>
      <c r="L43" s="71"/>
      <c r="M43" s="71"/>
      <c r="N43" s="71"/>
      <c r="O43" s="71"/>
      <c r="P43" s="71"/>
      <c r="Q43" s="71"/>
      <c r="R43" s="71"/>
    </row>
    <row r="44" spans="1:21" ht="12.6" customHeight="1">
      <c r="A44" s="1" t="s">
        <v>30</v>
      </c>
      <c r="B44" s="63">
        <v>246.65027322</v>
      </c>
      <c r="C44" s="63">
        <v>16136</v>
      </c>
      <c r="D44" s="63">
        <v>60.833333332999999</v>
      </c>
      <c r="E44" s="63">
        <v>477</v>
      </c>
      <c r="F44" s="63">
        <v>7.9781420765000002</v>
      </c>
      <c r="G44" s="63">
        <v>170</v>
      </c>
      <c r="H44" s="63">
        <f t="shared" si="12"/>
        <v>315.46174862949999</v>
      </c>
      <c r="I44" s="63">
        <f t="shared" si="13"/>
        <v>16783</v>
      </c>
      <c r="J44" s="71"/>
      <c r="K44" s="71"/>
      <c r="L44" s="71"/>
      <c r="M44" s="71"/>
      <c r="N44" s="71"/>
      <c r="O44" s="71"/>
      <c r="P44" s="71"/>
      <c r="Q44" s="71"/>
      <c r="R44" s="71"/>
    </row>
    <row r="45" spans="1:21" s="60" customFormat="1" ht="12.6" customHeight="1">
      <c r="A45" s="1" t="s">
        <v>78</v>
      </c>
      <c r="B45" s="63">
        <v>48.866120219000003</v>
      </c>
      <c r="C45" s="63">
        <v>3450</v>
      </c>
      <c r="D45" s="63">
        <f>0+34</f>
        <v>34</v>
      </c>
      <c r="E45" s="63">
        <f>0+300</f>
        <v>300</v>
      </c>
      <c r="F45" s="63">
        <v>0</v>
      </c>
      <c r="G45" s="63">
        <v>0</v>
      </c>
      <c r="H45" s="63">
        <f t="shared" si="12"/>
        <v>82.86612021900001</v>
      </c>
      <c r="I45" s="63">
        <f t="shared" si="13"/>
        <v>3750</v>
      </c>
      <c r="J45" s="71"/>
      <c r="K45" s="71"/>
      <c r="L45" s="71"/>
      <c r="M45" s="71"/>
      <c r="N45" s="71"/>
      <c r="O45" s="71"/>
      <c r="P45" s="71"/>
      <c r="Q45" s="71"/>
      <c r="R45" s="71"/>
    </row>
    <row r="46" spans="1:21" ht="12.6" customHeight="1">
      <c r="A46" s="1" t="s">
        <v>32</v>
      </c>
      <c r="B46" s="63">
        <v>72.543715847000001</v>
      </c>
      <c r="C46" s="63">
        <v>5089</v>
      </c>
      <c r="D46" s="63">
        <v>0</v>
      </c>
      <c r="E46" s="63">
        <v>0</v>
      </c>
      <c r="F46" s="63">
        <v>26.926229507999999</v>
      </c>
      <c r="G46" s="63">
        <v>269</v>
      </c>
      <c r="H46" s="63">
        <f t="shared" si="12"/>
        <v>99.469945354999993</v>
      </c>
      <c r="I46" s="63">
        <f t="shared" si="13"/>
        <v>5358</v>
      </c>
      <c r="J46" s="71"/>
      <c r="K46" s="71"/>
      <c r="L46" s="71"/>
      <c r="M46" s="71"/>
      <c r="N46" s="71"/>
      <c r="O46" s="71"/>
      <c r="P46" s="71"/>
      <c r="Q46" s="71"/>
      <c r="R46" s="71"/>
    </row>
    <row r="47" spans="1:21" ht="12.6" customHeight="1">
      <c r="A47" s="1" t="s">
        <v>33</v>
      </c>
      <c r="B47" s="63">
        <v>206</v>
      </c>
      <c r="C47" s="63">
        <v>14853</v>
      </c>
      <c r="D47" s="63">
        <v>215.04918033000001</v>
      </c>
      <c r="E47" s="63">
        <v>1881</v>
      </c>
      <c r="F47" s="63">
        <v>135</v>
      </c>
      <c r="G47" s="63">
        <v>1990</v>
      </c>
      <c r="H47" s="63">
        <f t="shared" si="12"/>
        <v>556.04918033000001</v>
      </c>
      <c r="I47" s="63">
        <f t="shared" si="13"/>
        <v>18724</v>
      </c>
      <c r="J47" s="71"/>
      <c r="K47" s="71"/>
      <c r="L47" s="71"/>
      <c r="M47" s="71"/>
      <c r="N47" s="71"/>
      <c r="O47" s="71"/>
      <c r="P47" s="71"/>
      <c r="Q47" s="71"/>
      <c r="R47" s="71"/>
    </row>
    <row r="48" spans="1:21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  <c r="R48" s="71"/>
    </row>
    <row r="49" spans="1:18" ht="12.6" customHeight="1">
      <c r="A49" s="20" t="s">
        <v>4</v>
      </c>
      <c r="B49" s="62">
        <v>1317.136612</v>
      </c>
      <c r="C49" s="62">
        <v>51992</v>
      </c>
      <c r="D49" s="62">
        <v>292.44808742999999</v>
      </c>
      <c r="E49" s="62">
        <v>2976</v>
      </c>
      <c r="F49" s="62">
        <v>240</v>
      </c>
      <c r="G49" s="62">
        <v>2669</v>
      </c>
      <c r="H49" s="62">
        <v>1849.5846994999999</v>
      </c>
      <c r="I49" s="62">
        <v>57637</v>
      </c>
      <c r="J49" s="71"/>
      <c r="K49" s="71"/>
      <c r="L49" s="71"/>
      <c r="M49" s="71"/>
      <c r="N49" s="71"/>
      <c r="O49" s="71"/>
      <c r="P49" s="71"/>
      <c r="Q49" s="71"/>
      <c r="R49" s="71"/>
    </row>
    <row r="50" spans="1:18" ht="3.75" customHeight="1">
      <c r="A50" s="13"/>
      <c r="B50" s="13"/>
      <c r="C50" s="13"/>
      <c r="D50" s="13"/>
      <c r="E50" s="13"/>
      <c r="F50" s="13"/>
      <c r="G50" s="13"/>
      <c r="H50" s="13"/>
      <c r="I50" s="13"/>
      <c r="K50" s="71"/>
      <c r="L50" s="71"/>
      <c r="M50" s="71"/>
      <c r="N50" s="71"/>
      <c r="O50" s="71"/>
      <c r="P50" s="71"/>
      <c r="Q50" s="71"/>
      <c r="R50" s="71"/>
    </row>
    <row r="51" spans="1:18" ht="12.6" customHeight="1">
      <c r="A51" s="1" t="s">
        <v>50</v>
      </c>
    </row>
    <row r="52" spans="1:18" ht="12.6" customHeight="1">
      <c r="A52" s="1" t="s">
        <v>51</v>
      </c>
    </row>
    <row r="53" spans="1:18" ht="12.6" customHeight="1">
      <c r="A53" s="1" t="s">
        <v>68</v>
      </c>
    </row>
    <row r="54" spans="1:18" ht="12.6" customHeight="1">
      <c r="A54" s="1" t="s">
        <v>71</v>
      </c>
    </row>
    <row r="55" spans="1:18" ht="12.6" customHeight="1">
      <c r="A55" s="1" t="s">
        <v>79</v>
      </c>
    </row>
    <row r="56" spans="1:18" ht="12.6" customHeight="1"/>
    <row r="57" spans="1:18" ht="12.6" customHeight="1">
      <c r="A57" s="60" t="s">
        <v>83</v>
      </c>
    </row>
    <row r="58" spans="1:18" ht="12.6" customHeight="1">
      <c r="A58" s="4" t="s">
        <v>36</v>
      </c>
      <c r="N58" s="60"/>
    </row>
    <row r="59" spans="1:18" ht="12.6" customHeight="1">
      <c r="A59" s="1" t="s">
        <v>72</v>
      </c>
    </row>
    <row r="60" spans="1:18">
      <c r="A60" s="24" t="s">
        <v>38</v>
      </c>
    </row>
    <row r="64" spans="1:18">
      <c r="N64" s="60"/>
    </row>
    <row r="73" spans="14:14">
      <c r="N73" s="60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2" s="8" customFormat="1" ht="12">
      <c r="A1" s="9" t="s">
        <v>59</v>
      </c>
      <c r="I1" s="10" t="s">
        <v>74</v>
      </c>
    </row>
    <row r="2" spans="1:22" s="8" customFormat="1" ht="12">
      <c r="A2" s="25">
        <v>2019</v>
      </c>
    </row>
    <row r="3" spans="1:22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2" ht="3.75" customHeight="1">
      <c r="B4" s="17"/>
      <c r="C4" s="32"/>
      <c r="D4" s="23"/>
      <c r="F4" s="17"/>
      <c r="G4" s="32"/>
      <c r="H4" s="23"/>
      <c r="I4" s="23"/>
    </row>
    <row r="5" spans="1:22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22" ht="3.75" customHeight="1">
      <c r="B6" s="19"/>
      <c r="C6" s="12"/>
      <c r="D6" s="19"/>
      <c r="E6" s="12"/>
      <c r="F6" s="19"/>
      <c r="G6" s="12"/>
      <c r="H6" s="19"/>
      <c r="I6" s="12"/>
    </row>
    <row r="7" spans="1:22" ht="3.75" customHeight="1">
      <c r="B7" s="33"/>
      <c r="C7" s="28"/>
      <c r="D7" s="33"/>
      <c r="E7" s="28"/>
      <c r="F7" s="33"/>
      <c r="G7" s="28"/>
      <c r="H7" s="33"/>
      <c r="I7" s="28"/>
    </row>
    <row r="8" spans="1:22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22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2" ht="3.75" customHeight="1">
      <c r="B10" s="6"/>
      <c r="C10" s="6"/>
      <c r="D10" s="6"/>
      <c r="E10" s="6"/>
      <c r="F10" s="2"/>
      <c r="G10" s="2"/>
      <c r="H10" s="2"/>
      <c r="I10" s="2"/>
    </row>
    <row r="11" spans="1:22" ht="12.6" customHeight="1">
      <c r="A11" s="20" t="s">
        <v>3</v>
      </c>
      <c r="B11" s="62">
        <v>23067.556164000001</v>
      </c>
      <c r="C11" s="62">
        <v>1271718</v>
      </c>
      <c r="D11" s="62">
        <v>7858.6273972999998</v>
      </c>
      <c r="E11" s="62">
        <v>77639</v>
      </c>
      <c r="F11" s="62">
        <v>7130.5890411</v>
      </c>
      <c r="G11" s="62">
        <v>97849</v>
      </c>
      <c r="H11" s="62">
        <v>38056.772602999998</v>
      </c>
      <c r="I11" s="62">
        <v>1447206</v>
      </c>
      <c r="J11" s="71"/>
      <c r="K11" s="71"/>
      <c r="L11" s="71"/>
      <c r="M11" s="71"/>
      <c r="N11" s="71"/>
      <c r="O11" s="71"/>
      <c r="P11" s="71"/>
      <c r="Q11" s="71"/>
    </row>
    <row r="12" spans="1:22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</row>
    <row r="13" spans="1:22" ht="12.6" customHeight="1">
      <c r="A13" s="20" t="s">
        <v>7</v>
      </c>
      <c r="B13" s="62">
        <f>SUM(B14:B16)</f>
        <v>4701.1616438700003</v>
      </c>
      <c r="C13" s="62">
        <f t="shared" ref="C13:I13" si="0">SUM(C14:C16)</f>
        <v>227055</v>
      </c>
      <c r="D13" s="62">
        <f t="shared" si="0"/>
        <v>1024.84657535</v>
      </c>
      <c r="E13" s="62">
        <f t="shared" si="0"/>
        <v>11684</v>
      </c>
      <c r="F13" s="62">
        <f t="shared" si="0"/>
        <v>1752.3123287699989</v>
      </c>
      <c r="G13" s="62">
        <f t="shared" si="0"/>
        <v>24852</v>
      </c>
      <c r="H13" s="62">
        <f t="shared" si="0"/>
        <v>7478.3205479899989</v>
      </c>
      <c r="I13" s="62">
        <f t="shared" si="0"/>
        <v>263591</v>
      </c>
      <c r="J13" s="71"/>
      <c r="K13" s="71"/>
      <c r="L13" s="71"/>
      <c r="M13" s="71"/>
      <c r="N13" s="71"/>
      <c r="O13" s="71"/>
      <c r="P13" s="71"/>
      <c r="Q13" s="71"/>
    </row>
    <row r="14" spans="1:22" s="60" customFormat="1" ht="12.6" customHeight="1">
      <c r="A14" s="1" t="s">
        <v>69</v>
      </c>
      <c r="B14" s="63">
        <f>2427.4383562-102</f>
        <v>2325.4383561999998</v>
      </c>
      <c r="C14" s="63">
        <f>117249-4640</f>
        <v>112609</v>
      </c>
      <c r="D14" s="63">
        <v>505.76164383999998</v>
      </c>
      <c r="E14" s="63">
        <v>6004</v>
      </c>
      <c r="F14" s="63">
        <f>790.309589039999-47</f>
        <v>743.30958903999897</v>
      </c>
      <c r="G14" s="63">
        <f>10735-778</f>
        <v>9957</v>
      </c>
      <c r="H14" s="63">
        <f>+B14+D14+F14</f>
        <v>3574.5095890799989</v>
      </c>
      <c r="I14" s="63">
        <f>+C14+E14+G14</f>
        <v>128570</v>
      </c>
      <c r="J14" s="71"/>
      <c r="K14" s="71"/>
      <c r="L14" s="71"/>
      <c r="M14" s="71"/>
      <c r="N14" s="71"/>
      <c r="O14" s="71"/>
      <c r="P14" s="71"/>
      <c r="Q14" s="71"/>
      <c r="R14" s="1"/>
      <c r="S14" s="1"/>
      <c r="T14" s="1"/>
      <c r="U14" s="1"/>
      <c r="V14" s="1"/>
    </row>
    <row r="15" spans="1:22" s="60" customFormat="1" ht="12.6" customHeight="1">
      <c r="A15" s="1" t="s">
        <v>66</v>
      </c>
      <c r="B15" s="63">
        <f>721.32328767+102</f>
        <v>823.32328767000001</v>
      </c>
      <c r="C15" s="63">
        <f>38538+4640</f>
        <v>43178</v>
      </c>
      <c r="D15" s="63">
        <v>197</v>
      </c>
      <c r="E15" s="63">
        <v>2035</v>
      </c>
      <c r="F15" s="63">
        <v>431.2</v>
      </c>
      <c r="G15" s="63">
        <v>6002</v>
      </c>
      <c r="H15" s="63">
        <f t="shared" ref="H15:H16" si="1">+B15+D15+F15</f>
        <v>1451.5232876699999</v>
      </c>
      <c r="I15" s="63">
        <f t="shared" ref="I15:I16" si="2">+C15+E15+G15</f>
        <v>51215</v>
      </c>
      <c r="J15" s="71"/>
      <c r="K15" s="71"/>
      <c r="L15" s="71"/>
      <c r="M15" s="71"/>
      <c r="N15" s="71"/>
      <c r="O15" s="71"/>
      <c r="P15" s="71"/>
      <c r="Q15" s="71"/>
      <c r="R15" s="1"/>
      <c r="S15" s="1"/>
      <c r="T15" s="1"/>
      <c r="U15" s="1"/>
      <c r="V15" s="1"/>
    </row>
    <row r="16" spans="1:22" ht="12.6" customHeight="1">
      <c r="A16" s="1" t="s">
        <v>10</v>
      </c>
      <c r="B16" s="63">
        <v>1552.4</v>
      </c>
      <c r="C16" s="63">
        <v>71268</v>
      </c>
      <c r="D16" s="63">
        <v>322.08493150999999</v>
      </c>
      <c r="E16" s="63">
        <v>3645</v>
      </c>
      <c r="F16" s="63">
        <v>577.80273972999998</v>
      </c>
      <c r="G16" s="63">
        <v>8893</v>
      </c>
      <c r="H16" s="63">
        <f t="shared" si="1"/>
        <v>2452.2876712400002</v>
      </c>
      <c r="I16" s="63">
        <f t="shared" si="2"/>
        <v>83806</v>
      </c>
      <c r="J16" s="71"/>
      <c r="K16" s="71"/>
      <c r="L16" s="71"/>
      <c r="M16" s="71"/>
      <c r="N16" s="71"/>
      <c r="O16" s="71"/>
      <c r="P16" s="71"/>
      <c r="Q16" s="71"/>
    </row>
    <row r="17" spans="1:22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60"/>
      <c r="S17" s="60"/>
      <c r="T17" s="60"/>
      <c r="U17" s="60"/>
      <c r="V17" s="60"/>
    </row>
    <row r="18" spans="1:22" ht="12.6" customHeight="1">
      <c r="A18" s="20" t="s">
        <v>0</v>
      </c>
      <c r="B18" s="62">
        <f>SUM(B19:B23)</f>
        <v>4671.5095889999993</v>
      </c>
      <c r="C18" s="62">
        <f t="shared" ref="C18:I18" si="3">SUM(C19:C23)</f>
        <v>274596</v>
      </c>
      <c r="D18" s="62">
        <f t="shared" si="3"/>
        <v>1693.3945205099999</v>
      </c>
      <c r="E18" s="62">
        <f t="shared" si="3"/>
        <v>17957</v>
      </c>
      <c r="F18" s="62">
        <f t="shared" si="3"/>
        <v>1229.4684931489999</v>
      </c>
      <c r="G18" s="62">
        <f t="shared" si="3"/>
        <v>18505</v>
      </c>
      <c r="H18" s="62">
        <f t="shared" si="3"/>
        <v>7594.3726026589993</v>
      </c>
      <c r="I18" s="62">
        <f t="shared" si="3"/>
        <v>311058</v>
      </c>
      <c r="J18" s="71"/>
      <c r="K18" s="71"/>
      <c r="L18" s="71"/>
      <c r="M18" s="71"/>
      <c r="N18" s="71"/>
      <c r="O18" s="71"/>
      <c r="P18" s="71"/>
      <c r="Q18" s="71"/>
      <c r="R18" s="60"/>
      <c r="S18" s="60"/>
      <c r="T18" s="60"/>
      <c r="U18" s="60"/>
      <c r="V18" s="60"/>
    </row>
    <row r="19" spans="1:22" ht="12.6" customHeight="1">
      <c r="A19" s="1" t="s">
        <v>11</v>
      </c>
      <c r="B19" s="63">
        <v>3046.7315067999998</v>
      </c>
      <c r="C19" s="63">
        <v>183032</v>
      </c>
      <c r="D19" s="63">
        <v>1233.6465753</v>
      </c>
      <c r="E19" s="63">
        <v>11979</v>
      </c>
      <c r="F19" s="63">
        <v>751.66301369999996</v>
      </c>
      <c r="G19" s="63">
        <v>11907</v>
      </c>
      <c r="H19" s="63">
        <f t="shared" ref="H19:H23" si="4">+B19+D19+F19</f>
        <v>5032.0410958000002</v>
      </c>
      <c r="I19" s="63">
        <f t="shared" ref="I19:I23" si="5">+C19+E19+G19</f>
        <v>206918</v>
      </c>
      <c r="J19" s="71"/>
      <c r="K19" s="71"/>
      <c r="L19" s="71"/>
      <c r="M19" s="71"/>
      <c r="N19" s="71"/>
      <c r="O19" s="71"/>
      <c r="P19" s="71"/>
      <c r="Q19" s="71"/>
    </row>
    <row r="20" spans="1:22" s="60" customFormat="1" ht="12.6" customHeight="1">
      <c r="A20" s="1" t="s">
        <v>70</v>
      </c>
      <c r="B20" s="63">
        <v>544.58904110000003</v>
      </c>
      <c r="C20" s="63">
        <v>29978</v>
      </c>
      <c r="D20" s="63">
        <v>170</v>
      </c>
      <c r="E20" s="63">
        <v>2283</v>
      </c>
      <c r="F20" s="63">
        <f>149+47</f>
        <v>196</v>
      </c>
      <c r="G20" s="63">
        <f>1612+778</f>
        <v>2390</v>
      </c>
      <c r="H20" s="63">
        <f t="shared" si="4"/>
        <v>910.58904110000003</v>
      </c>
      <c r="I20" s="63">
        <f t="shared" si="5"/>
        <v>34651</v>
      </c>
      <c r="J20" s="71"/>
      <c r="K20" s="71"/>
      <c r="L20" s="71"/>
      <c r="M20" s="71"/>
      <c r="N20" s="71"/>
      <c r="O20" s="71"/>
      <c r="P20" s="71"/>
      <c r="Q20" s="71"/>
      <c r="R20" s="1"/>
      <c r="S20" s="1"/>
      <c r="T20" s="1"/>
      <c r="U20" s="1"/>
      <c r="V20" s="1"/>
    </row>
    <row r="21" spans="1:22" ht="12.6" customHeight="1">
      <c r="A21" s="1" t="s">
        <v>13</v>
      </c>
      <c r="B21" s="63">
        <v>547.95342466</v>
      </c>
      <c r="C21" s="63">
        <v>32963</v>
      </c>
      <c r="D21" s="63">
        <v>155</v>
      </c>
      <c r="E21" s="63">
        <v>2017</v>
      </c>
      <c r="F21" s="63">
        <v>11.506849315</v>
      </c>
      <c r="G21" s="63">
        <v>95</v>
      </c>
      <c r="H21" s="63">
        <f t="shared" si="4"/>
        <v>714.46027397499995</v>
      </c>
      <c r="I21" s="63">
        <f t="shared" si="5"/>
        <v>35075</v>
      </c>
      <c r="J21" s="71"/>
      <c r="K21" s="71"/>
      <c r="L21" s="71"/>
      <c r="M21" s="71"/>
      <c r="N21" s="71"/>
      <c r="O21" s="71"/>
      <c r="P21" s="71"/>
      <c r="Q21" s="71"/>
    </row>
    <row r="22" spans="1:22" ht="12.6" customHeight="1">
      <c r="A22" s="1" t="s">
        <v>14</v>
      </c>
      <c r="B22" s="63">
        <v>376.07123288000003</v>
      </c>
      <c r="C22" s="63">
        <v>20107</v>
      </c>
      <c r="D22" s="63">
        <v>122.74794521</v>
      </c>
      <c r="E22" s="63">
        <v>1574</v>
      </c>
      <c r="F22" s="63">
        <v>90.997260273999999</v>
      </c>
      <c r="G22" s="63">
        <v>1580</v>
      </c>
      <c r="H22" s="63">
        <f t="shared" si="4"/>
        <v>589.81643836400008</v>
      </c>
      <c r="I22" s="63">
        <f t="shared" si="5"/>
        <v>23261</v>
      </c>
      <c r="J22" s="71"/>
      <c r="K22" s="71"/>
      <c r="L22" s="71"/>
      <c r="M22" s="71"/>
      <c r="N22" s="71"/>
      <c r="O22" s="71"/>
      <c r="P22" s="71"/>
      <c r="Q22" s="71"/>
    </row>
    <row r="23" spans="1:22" ht="12.6" customHeight="1">
      <c r="A23" s="7" t="s">
        <v>1</v>
      </c>
      <c r="B23" s="63">
        <v>156.16438356</v>
      </c>
      <c r="C23" s="63">
        <v>8516</v>
      </c>
      <c r="D23" s="63">
        <v>12</v>
      </c>
      <c r="E23" s="63">
        <v>104</v>
      </c>
      <c r="F23" s="63">
        <v>179.30136985999999</v>
      </c>
      <c r="G23" s="63">
        <v>2533</v>
      </c>
      <c r="H23" s="63">
        <f t="shared" si="4"/>
        <v>347.46575342</v>
      </c>
      <c r="I23" s="63">
        <f t="shared" si="5"/>
        <v>11153</v>
      </c>
      <c r="J23" s="71"/>
      <c r="K23" s="71"/>
      <c r="L23" s="71"/>
      <c r="M23" s="71"/>
      <c r="N23" s="71"/>
      <c r="O23" s="71"/>
      <c r="P23" s="71"/>
      <c r="Q23" s="71"/>
      <c r="R23" s="60"/>
      <c r="S23" s="60"/>
      <c r="T23" s="60"/>
      <c r="U23" s="60"/>
      <c r="V23" s="60"/>
    </row>
    <row r="24" spans="1:22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</row>
    <row r="25" spans="1:22" ht="12.6" customHeight="1">
      <c r="A25" s="20" t="s">
        <v>15</v>
      </c>
      <c r="B25" s="62">
        <v>3254.1397259999999</v>
      </c>
      <c r="C25" s="62">
        <v>191833</v>
      </c>
      <c r="D25" s="62">
        <v>1375.7013698999999</v>
      </c>
      <c r="E25" s="62">
        <v>12186</v>
      </c>
      <c r="F25" s="62">
        <v>1674.0712329</v>
      </c>
      <c r="G25" s="62">
        <v>23158</v>
      </c>
      <c r="H25" s="62">
        <v>6303.9123288000001</v>
      </c>
      <c r="I25" s="62">
        <v>227177</v>
      </c>
      <c r="J25" s="71"/>
      <c r="K25" s="71"/>
      <c r="L25" s="71"/>
      <c r="M25" s="71"/>
      <c r="N25" s="71"/>
      <c r="O25" s="71"/>
      <c r="P25" s="71"/>
      <c r="Q25" s="71"/>
    </row>
    <row r="26" spans="1:22" ht="12.6" customHeight="1">
      <c r="A26" s="1" t="s">
        <v>16</v>
      </c>
      <c r="B26" s="63">
        <v>1199.6821918000001</v>
      </c>
      <c r="C26" s="63">
        <v>70033</v>
      </c>
      <c r="D26" s="63">
        <v>425</v>
      </c>
      <c r="E26" s="63">
        <v>3784</v>
      </c>
      <c r="F26" s="63">
        <v>508</v>
      </c>
      <c r="G26" s="63">
        <v>8106</v>
      </c>
      <c r="H26" s="63">
        <v>2132.6821918000001</v>
      </c>
      <c r="I26" s="63">
        <v>81923</v>
      </c>
      <c r="J26" s="71"/>
      <c r="K26" s="71"/>
      <c r="L26" s="71"/>
      <c r="M26" s="71"/>
      <c r="N26" s="71"/>
      <c r="O26" s="71"/>
      <c r="P26" s="71"/>
      <c r="Q26" s="71"/>
    </row>
    <row r="27" spans="1:22" ht="12.6" customHeight="1">
      <c r="A27" s="1" t="s">
        <v>17</v>
      </c>
      <c r="B27" s="63">
        <v>583.93698629999994</v>
      </c>
      <c r="C27" s="63">
        <v>30855</v>
      </c>
      <c r="D27" s="63">
        <v>291</v>
      </c>
      <c r="E27" s="63">
        <v>2538</v>
      </c>
      <c r="F27" s="63">
        <v>105.38630137</v>
      </c>
      <c r="G27" s="63">
        <v>1780</v>
      </c>
      <c r="H27" s="63">
        <v>980.32328767000001</v>
      </c>
      <c r="I27" s="63">
        <v>35173</v>
      </c>
      <c r="J27" s="71"/>
      <c r="K27" s="71"/>
      <c r="L27" s="71"/>
      <c r="M27" s="71"/>
      <c r="N27" s="71"/>
      <c r="O27" s="71"/>
      <c r="P27" s="71"/>
      <c r="Q27" s="71"/>
    </row>
    <row r="28" spans="1:22" ht="12.6" customHeight="1">
      <c r="A28" s="1" t="s">
        <v>18</v>
      </c>
      <c r="B28" s="63">
        <v>1470.5205479000001</v>
      </c>
      <c r="C28" s="63">
        <v>90945</v>
      </c>
      <c r="D28" s="63">
        <v>659.70136986</v>
      </c>
      <c r="E28" s="63">
        <v>5864</v>
      </c>
      <c r="F28" s="63">
        <v>1060.6849314999999</v>
      </c>
      <c r="G28" s="63">
        <v>13272</v>
      </c>
      <c r="H28" s="63">
        <v>3190.9068493</v>
      </c>
      <c r="I28" s="63">
        <v>110081</v>
      </c>
      <c r="J28" s="71"/>
      <c r="K28" s="71"/>
      <c r="L28" s="71"/>
      <c r="M28" s="71"/>
      <c r="N28" s="71"/>
      <c r="O28" s="71"/>
      <c r="P28" s="71"/>
      <c r="Q28" s="71"/>
    </row>
    <row r="29" spans="1:22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</row>
    <row r="30" spans="1:22" ht="12.6" customHeight="1">
      <c r="A30" s="20" t="s">
        <v>19</v>
      </c>
      <c r="B30" s="62">
        <v>4371.5835616000004</v>
      </c>
      <c r="C30" s="62">
        <v>240429</v>
      </c>
      <c r="D30" s="62">
        <v>1433.3753425</v>
      </c>
      <c r="E30" s="62">
        <v>14765</v>
      </c>
      <c r="F30" s="62">
        <v>474.83013699000003</v>
      </c>
      <c r="G30" s="62">
        <v>5881</v>
      </c>
      <c r="H30" s="62">
        <v>6279.7890410999998</v>
      </c>
      <c r="I30" s="62">
        <v>261075</v>
      </c>
      <c r="J30" s="71"/>
      <c r="K30" s="71"/>
      <c r="L30" s="71"/>
      <c r="M30" s="71"/>
      <c r="N30" s="71"/>
      <c r="O30" s="71"/>
      <c r="P30" s="71"/>
      <c r="Q30" s="71"/>
    </row>
    <row r="31" spans="1:22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</row>
    <row r="32" spans="1:22" ht="12.6" customHeight="1">
      <c r="A32" s="20" t="s">
        <v>20</v>
      </c>
      <c r="B32" s="62">
        <v>3150.6273973000002</v>
      </c>
      <c r="C32" s="62">
        <v>176944</v>
      </c>
      <c r="D32" s="62">
        <v>1441.8630137</v>
      </c>
      <c r="E32" s="62">
        <v>12989</v>
      </c>
      <c r="F32" s="62">
        <v>1284.9561644</v>
      </c>
      <c r="G32" s="62">
        <v>17213</v>
      </c>
      <c r="H32" s="62">
        <v>5877.4465753000004</v>
      </c>
      <c r="I32" s="62">
        <v>207146</v>
      </c>
      <c r="J32" s="71"/>
      <c r="K32" s="71"/>
      <c r="L32" s="71"/>
      <c r="M32" s="71"/>
      <c r="N32" s="71"/>
      <c r="O32" s="71"/>
      <c r="P32" s="71"/>
      <c r="Q32" s="71"/>
    </row>
    <row r="33" spans="1:22" ht="12.6" customHeight="1">
      <c r="A33" s="1" t="s">
        <v>21</v>
      </c>
      <c r="B33" s="63">
        <v>84</v>
      </c>
      <c r="C33" s="63">
        <v>4605</v>
      </c>
      <c r="D33" s="63">
        <v>11</v>
      </c>
      <c r="E33" s="63">
        <v>160</v>
      </c>
      <c r="F33" s="63">
        <v>50</v>
      </c>
      <c r="G33" s="63">
        <v>490</v>
      </c>
      <c r="H33" s="63">
        <v>145</v>
      </c>
      <c r="I33" s="63">
        <v>5255</v>
      </c>
      <c r="J33" s="71"/>
      <c r="K33" s="71"/>
      <c r="L33" s="71"/>
      <c r="M33" s="71"/>
      <c r="N33" s="71"/>
      <c r="O33" s="71"/>
      <c r="P33" s="71"/>
      <c r="Q33" s="71"/>
    </row>
    <row r="34" spans="1:22" ht="12.6" customHeight="1">
      <c r="A34" s="1" t="s">
        <v>22</v>
      </c>
      <c r="B34" s="63">
        <v>189</v>
      </c>
      <c r="C34" s="63">
        <v>10409</v>
      </c>
      <c r="D34" s="63">
        <v>62</v>
      </c>
      <c r="E34" s="63">
        <v>776</v>
      </c>
      <c r="F34" s="63">
        <v>43</v>
      </c>
      <c r="G34" s="63">
        <v>691</v>
      </c>
      <c r="H34" s="63">
        <v>294</v>
      </c>
      <c r="I34" s="63">
        <v>11876</v>
      </c>
      <c r="J34" s="71"/>
      <c r="K34" s="71"/>
      <c r="L34" s="71"/>
      <c r="M34" s="71"/>
      <c r="N34" s="71"/>
      <c r="O34" s="71"/>
      <c r="P34" s="71"/>
      <c r="Q34" s="71"/>
    </row>
    <row r="35" spans="1:22" ht="12.6" customHeight="1">
      <c r="A35" s="1" t="s">
        <v>23</v>
      </c>
      <c r="B35" s="63">
        <v>213.60273973</v>
      </c>
      <c r="C35" s="63">
        <v>14170</v>
      </c>
      <c r="D35" s="63">
        <v>128.45479452000001</v>
      </c>
      <c r="E35" s="63">
        <v>1327</v>
      </c>
      <c r="F35" s="63">
        <v>166</v>
      </c>
      <c r="G35" s="63">
        <v>2405</v>
      </c>
      <c r="H35" s="63">
        <v>508.05753425</v>
      </c>
      <c r="I35" s="63">
        <v>17902</v>
      </c>
      <c r="J35" s="71"/>
      <c r="K35" s="71"/>
      <c r="L35" s="71"/>
      <c r="M35" s="71"/>
      <c r="N35" s="71"/>
      <c r="O35" s="71"/>
      <c r="P35" s="71"/>
      <c r="Q35" s="71"/>
    </row>
    <row r="36" spans="1:22" ht="12.6" customHeight="1">
      <c r="A36" s="1" t="s">
        <v>24</v>
      </c>
      <c r="B36" s="63">
        <v>18</v>
      </c>
      <c r="C36" s="63">
        <v>831</v>
      </c>
      <c r="D36" s="63">
        <v>0</v>
      </c>
      <c r="E36" s="63">
        <v>0</v>
      </c>
      <c r="F36" s="63">
        <v>16.084931507</v>
      </c>
      <c r="G36" s="63">
        <v>341</v>
      </c>
      <c r="H36" s="63">
        <v>34.084931507</v>
      </c>
      <c r="I36" s="63">
        <v>1172</v>
      </c>
      <c r="J36" s="71"/>
      <c r="K36" s="71"/>
      <c r="L36" s="71"/>
      <c r="M36" s="71"/>
      <c r="N36" s="71"/>
      <c r="O36" s="71"/>
      <c r="P36" s="71"/>
      <c r="Q36" s="71"/>
    </row>
    <row r="37" spans="1:22" ht="12.6" customHeight="1">
      <c r="A37" s="1" t="s">
        <v>25</v>
      </c>
      <c r="B37" s="63">
        <v>1556.6821918000001</v>
      </c>
      <c r="C37" s="63">
        <v>80506</v>
      </c>
      <c r="D37" s="63">
        <v>433.75342466000001</v>
      </c>
      <c r="E37" s="63">
        <v>3913</v>
      </c>
      <c r="F37" s="63">
        <v>289.83013699000003</v>
      </c>
      <c r="G37" s="63">
        <v>3456</v>
      </c>
      <c r="H37" s="63">
        <v>2280.2657534</v>
      </c>
      <c r="I37" s="63">
        <v>87875</v>
      </c>
      <c r="J37" s="71"/>
      <c r="K37" s="71"/>
      <c r="L37" s="71"/>
      <c r="M37" s="71"/>
      <c r="N37" s="71"/>
      <c r="O37" s="71"/>
      <c r="P37" s="71"/>
      <c r="Q37" s="71"/>
    </row>
    <row r="38" spans="1:22" ht="12.6" customHeight="1">
      <c r="A38" s="1" t="s">
        <v>26</v>
      </c>
      <c r="B38" s="63">
        <v>516.05479451999997</v>
      </c>
      <c r="C38" s="63">
        <v>34459</v>
      </c>
      <c r="D38" s="63">
        <v>288.65479452</v>
      </c>
      <c r="E38" s="63">
        <v>2289</v>
      </c>
      <c r="F38" s="63">
        <v>229.93150685000001</v>
      </c>
      <c r="G38" s="63">
        <v>2896</v>
      </c>
      <c r="H38" s="63">
        <v>1034.6410959</v>
      </c>
      <c r="I38" s="63">
        <v>39644</v>
      </c>
      <c r="J38" s="71"/>
      <c r="K38" s="71"/>
      <c r="L38" s="71"/>
      <c r="M38" s="71"/>
      <c r="N38" s="71"/>
      <c r="O38" s="71"/>
      <c r="P38" s="71"/>
      <c r="Q38" s="71"/>
    </row>
    <row r="39" spans="1:22" ht="12.6" customHeight="1">
      <c r="A39" s="1" t="s">
        <v>27</v>
      </c>
      <c r="B39" s="63">
        <v>573.28767123</v>
      </c>
      <c r="C39" s="63">
        <v>31964</v>
      </c>
      <c r="D39" s="63">
        <v>518</v>
      </c>
      <c r="E39" s="63">
        <v>4524</v>
      </c>
      <c r="F39" s="63">
        <v>490.10958904</v>
      </c>
      <c r="G39" s="63">
        <v>6934</v>
      </c>
      <c r="H39" s="63">
        <v>1581.3972603</v>
      </c>
      <c r="I39" s="63">
        <v>43422</v>
      </c>
      <c r="J39" s="71"/>
      <c r="K39" s="71"/>
      <c r="L39" s="71"/>
      <c r="M39" s="71"/>
      <c r="N39" s="71"/>
      <c r="O39" s="71"/>
      <c r="P39" s="71"/>
      <c r="Q39" s="71"/>
    </row>
    <row r="40" spans="1:22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</row>
    <row r="41" spans="1:22" ht="12.6" customHeight="1">
      <c r="A41" s="20" t="s">
        <v>28</v>
      </c>
      <c r="B41" s="62">
        <v>1615.5342466</v>
      </c>
      <c r="C41" s="62">
        <v>102904</v>
      </c>
      <c r="D41" s="62">
        <v>590.44657533999998</v>
      </c>
      <c r="E41" s="62">
        <v>4928</v>
      </c>
      <c r="F41" s="62">
        <v>475.95068493000002</v>
      </c>
      <c r="G41" s="62">
        <v>5233</v>
      </c>
      <c r="H41" s="62">
        <v>2681.9315068000001</v>
      </c>
      <c r="I41" s="62">
        <v>113065</v>
      </c>
      <c r="J41" s="71"/>
      <c r="K41" s="71"/>
      <c r="L41" s="71"/>
      <c r="M41" s="71"/>
      <c r="N41" s="71"/>
      <c r="O41" s="71"/>
      <c r="P41" s="71"/>
      <c r="Q41" s="71"/>
    </row>
    <row r="42" spans="1:22" s="60" customFormat="1" ht="12.6" customHeight="1">
      <c r="A42" s="1" t="s">
        <v>77</v>
      </c>
      <c r="B42" s="63">
        <v>977.72328766999999</v>
      </c>
      <c r="C42" s="63">
        <v>58453</v>
      </c>
      <c r="D42" s="63">
        <f>310-27</f>
        <v>283</v>
      </c>
      <c r="E42" s="63">
        <f>2721-241</f>
        <v>2480</v>
      </c>
      <c r="F42" s="63">
        <v>304.39452054999998</v>
      </c>
      <c r="G42" s="63">
        <v>2943</v>
      </c>
      <c r="H42" s="63">
        <f t="shared" ref="H42:H47" si="6">+B42+D42+F42</f>
        <v>1565.1178082199999</v>
      </c>
      <c r="I42" s="63">
        <f t="shared" ref="I42:I47" si="7">+C42+E42+G42</f>
        <v>63876</v>
      </c>
      <c r="J42" s="71"/>
      <c r="K42" s="71"/>
      <c r="L42" s="71"/>
      <c r="M42" s="71"/>
      <c r="N42" s="71"/>
      <c r="O42" s="71"/>
      <c r="P42" s="71"/>
      <c r="Q42" s="71"/>
      <c r="R42" s="1"/>
      <c r="S42" s="1"/>
      <c r="T42" s="1"/>
      <c r="U42" s="1"/>
      <c r="V42" s="1"/>
    </row>
    <row r="43" spans="1:22" ht="12.6" customHeight="1">
      <c r="A43" s="1" t="s">
        <v>2</v>
      </c>
      <c r="B43" s="63">
        <v>59</v>
      </c>
      <c r="C43" s="63">
        <v>3895</v>
      </c>
      <c r="D43" s="63">
        <v>0</v>
      </c>
      <c r="E43" s="63">
        <v>0</v>
      </c>
      <c r="F43" s="63">
        <v>0</v>
      </c>
      <c r="G43" s="63">
        <v>0</v>
      </c>
      <c r="H43" s="63">
        <f t="shared" si="6"/>
        <v>59</v>
      </c>
      <c r="I43" s="63">
        <f t="shared" si="7"/>
        <v>3895</v>
      </c>
      <c r="J43" s="71"/>
      <c r="K43" s="71"/>
      <c r="L43" s="71"/>
      <c r="M43" s="71"/>
      <c r="N43" s="71"/>
      <c r="O43" s="71"/>
      <c r="P43" s="71"/>
      <c r="Q43" s="71"/>
    </row>
    <row r="44" spans="1:22" ht="12.6" customHeight="1">
      <c r="A44" s="1" t="s">
        <v>30</v>
      </c>
      <c r="B44" s="63">
        <v>252</v>
      </c>
      <c r="C44" s="63">
        <v>16577</v>
      </c>
      <c r="D44" s="63">
        <v>61</v>
      </c>
      <c r="E44" s="63">
        <v>486</v>
      </c>
      <c r="F44" s="63">
        <v>10</v>
      </c>
      <c r="G44" s="63">
        <v>186</v>
      </c>
      <c r="H44" s="63">
        <f t="shared" si="6"/>
        <v>323</v>
      </c>
      <c r="I44" s="63">
        <f t="shared" si="7"/>
        <v>17249</v>
      </c>
      <c r="J44" s="71"/>
      <c r="K44" s="71"/>
      <c r="L44" s="71"/>
      <c r="M44" s="71"/>
      <c r="N44" s="71"/>
      <c r="O44" s="71"/>
      <c r="P44" s="71"/>
      <c r="Q44" s="71"/>
    </row>
    <row r="45" spans="1:22" s="60" customFormat="1" ht="12.6" customHeight="1">
      <c r="A45" s="1" t="s">
        <v>78</v>
      </c>
      <c r="B45" s="63">
        <v>48.032876711999997</v>
      </c>
      <c r="C45" s="63">
        <v>3460</v>
      </c>
      <c r="D45" s="63">
        <v>27</v>
      </c>
      <c r="E45" s="63">
        <v>241</v>
      </c>
      <c r="F45" s="63">
        <v>0</v>
      </c>
      <c r="G45" s="63">
        <v>0</v>
      </c>
      <c r="H45" s="63">
        <f t="shared" si="6"/>
        <v>75.03287671199999</v>
      </c>
      <c r="I45" s="63">
        <f t="shared" si="7"/>
        <v>3701</v>
      </c>
      <c r="J45" s="71"/>
      <c r="K45" s="71"/>
      <c r="L45" s="71"/>
      <c r="M45" s="71"/>
      <c r="N45" s="71"/>
      <c r="O45" s="71"/>
      <c r="P45" s="71"/>
      <c r="Q45" s="71"/>
    </row>
    <row r="46" spans="1:22" ht="12.6" customHeight="1">
      <c r="A46" s="1" t="s">
        <v>32</v>
      </c>
      <c r="B46" s="63">
        <v>72.778082191999999</v>
      </c>
      <c r="C46" s="63">
        <v>5382</v>
      </c>
      <c r="D46" s="63">
        <v>0</v>
      </c>
      <c r="E46" s="63">
        <v>0</v>
      </c>
      <c r="F46" s="63">
        <v>26.556164383999999</v>
      </c>
      <c r="G46" s="63">
        <v>197</v>
      </c>
      <c r="H46" s="63">
        <f t="shared" si="6"/>
        <v>99.334246575999998</v>
      </c>
      <c r="I46" s="63">
        <f t="shared" si="7"/>
        <v>5579</v>
      </c>
      <c r="J46" s="71"/>
      <c r="K46" s="71"/>
      <c r="L46" s="71"/>
      <c r="M46" s="71"/>
      <c r="N46" s="71"/>
      <c r="O46" s="71"/>
      <c r="P46" s="71"/>
      <c r="Q46" s="71"/>
    </row>
    <row r="47" spans="1:22" ht="12.6" customHeight="1">
      <c r="A47" s="1" t="s">
        <v>33</v>
      </c>
      <c r="B47" s="63">
        <v>206</v>
      </c>
      <c r="C47" s="63">
        <v>15137</v>
      </c>
      <c r="D47" s="63">
        <v>219.44657534000001</v>
      </c>
      <c r="E47" s="63">
        <v>1721</v>
      </c>
      <c r="F47" s="63">
        <v>135</v>
      </c>
      <c r="G47" s="63">
        <v>1907</v>
      </c>
      <c r="H47" s="63">
        <f t="shared" si="6"/>
        <v>560.44657533999998</v>
      </c>
      <c r="I47" s="63">
        <f t="shared" si="7"/>
        <v>18765</v>
      </c>
      <c r="J47" s="71"/>
      <c r="K47" s="71"/>
      <c r="L47" s="71"/>
      <c r="M47" s="71"/>
      <c r="N47" s="71"/>
      <c r="O47" s="71"/>
      <c r="P47" s="71"/>
      <c r="Q47" s="71"/>
    </row>
    <row r="48" spans="1:22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</row>
    <row r="49" spans="1:17" ht="12.6" customHeight="1">
      <c r="A49" s="20" t="s">
        <v>4</v>
      </c>
      <c r="B49" s="62">
        <v>1303</v>
      </c>
      <c r="C49" s="62">
        <v>57957</v>
      </c>
      <c r="D49" s="62">
        <v>299</v>
      </c>
      <c r="E49" s="62">
        <v>3130</v>
      </c>
      <c r="F49" s="62">
        <v>239</v>
      </c>
      <c r="G49" s="62">
        <v>3007</v>
      </c>
      <c r="H49" s="62">
        <v>1841</v>
      </c>
      <c r="I49" s="62">
        <v>64094</v>
      </c>
      <c r="J49" s="71"/>
      <c r="K49" s="71"/>
      <c r="L49" s="71"/>
      <c r="M49" s="71"/>
      <c r="N49" s="71"/>
      <c r="O49" s="71"/>
      <c r="P49" s="71"/>
      <c r="Q49" s="71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50</v>
      </c>
    </row>
    <row r="52" spans="1:17" ht="12.6" customHeight="1">
      <c r="A52" s="1" t="s">
        <v>51</v>
      </c>
    </row>
    <row r="53" spans="1:17" ht="12.6" customHeight="1">
      <c r="A53" s="1" t="s">
        <v>68</v>
      </c>
    </row>
    <row r="54" spans="1:17" ht="12.6" customHeight="1">
      <c r="A54" s="1" t="s">
        <v>71</v>
      </c>
    </row>
    <row r="55" spans="1:17" ht="12.6" customHeight="1">
      <c r="A55" s="1" t="s">
        <v>79</v>
      </c>
    </row>
    <row r="56" spans="1:17" ht="12.6" customHeight="1"/>
    <row r="57" spans="1:17" ht="12.6" customHeight="1">
      <c r="A57" s="60" t="s">
        <v>82</v>
      </c>
    </row>
    <row r="58" spans="1:17" ht="12.6" customHeight="1">
      <c r="A58" s="4" t="s">
        <v>36</v>
      </c>
      <c r="N58" s="60"/>
      <c r="O58" s="72"/>
    </row>
    <row r="59" spans="1:17" ht="12.6" customHeight="1">
      <c r="A59" s="1" t="s">
        <v>72</v>
      </c>
    </row>
    <row r="60" spans="1:17">
      <c r="A60" s="24" t="s">
        <v>38</v>
      </c>
    </row>
    <row r="64" spans="1:17">
      <c r="N64" s="60"/>
      <c r="O64" s="60"/>
    </row>
    <row r="73" spans="14:15">
      <c r="N73" s="60"/>
      <c r="O73" s="72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2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4" workbookViewId="0">
      <selection activeCell="G21" sqref="G2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6" s="8" customFormat="1" ht="12">
      <c r="A1" s="9" t="s">
        <v>59</v>
      </c>
      <c r="I1" s="10" t="s">
        <v>74</v>
      </c>
    </row>
    <row r="2" spans="1:16" s="8" customFormat="1" ht="12">
      <c r="A2" s="25">
        <v>2018</v>
      </c>
    </row>
    <row r="3" spans="1:16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6" ht="3.75" customHeight="1">
      <c r="B4" s="17"/>
      <c r="C4" s="32"/>
      <c r="D4" s="23"/>
      <c r="F4" s="17"/>
      <c r="G4" s="32"/>
      <c r="H4" s="23"/>
      <c r="I4" s="23"/>
    </row>
    <row r="5" spans="1:16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16" ht="3.75" customHeight="1">
      <c r="B6" s="19"/>
      <c r="C6" s="12"/>
      <c r="D6" s="19"/>
      <c r="E6" s="12"/>
      <c r="F6" s="19"/>
      <c r="G6" s="12"/>
      <c r="H6" s="19"/>
      <c r="I6" s="12"/>
    </row>
    <row r="7" spans="1:16" ht="3.75" customHeight="1">
      <c r="B7" s="33"/>
      <c r="C7" s="28"/>
      <c r="D7" s="33"/>
      <c r="E7" s="28"/>
      <c r="F7" s="33"/>
      <c r="G7" s="28"/>
      <c r="H7" s="33"/>
      <c r="I7" s="28"/>
    </row>
    <row r="8" spans="1:16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16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6" ht="3.75" customHeight="1">
      <c r="B10" s="6"/>
      <c r="C10" s="6"/>
      <c r="D10" s="6"/>
      <c r="E10" s="6"/>
      <c r="F10" s="2"/>
      <c r="G10" s="2"/>
      <c r="H10" s="2"/>
      <c r="I10" s="2"/>
    </row>
    <row r="11" spans="1:16" ht="12.6" customHeight="1">
      <c r="A11" s="20" t="s">
        <v>3</v>
      </c>
      <c r="B11" s="62">
        <v>23111.520548</v>
      </c>
      <c r="C11" s="62">
        <v>1275506</v>
      </c>
      <c r="D11" s="62">
        <v>7772.4082191999996</v>
      </c>
      <c r="E11" s="62">
        <v>76097</v>
      </c>
      <c r="F11" s="62">
        <v>7167.0602740000004</v>
      </c>
      <c r="G11" s="62">
        <v>98356</v>
      </c>
      <c r="H11" s="62">
        <v>38050.989041000001</v>
      </c>
      <c r="I11" s="62">
        <v>1449959</v>
      </c>
      <c r="J11" s="69"/>
      <c r="K11" s="69"/>
      <c r="L11" s="69"/>
      <c r="M11" s="69"/>
    </row>
    <row r="12" spans="1:16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69"/>
      <c r="K12" s="69"/>
      <c r="L12" s="69"/>
      <c r="M12" s="69"/>
    </row>
    <row r="13" spans="1:16" ht="12.6" customHeight="1">
      <c r="A13" s="20" t="s">
        <v>7</v>
      </c>
      <c r="B13" s="62">
        <f t="shared" ref="B13:C13" si="0">SUM(B14:B16)</f>
        <v>4608.0794520700001</v>
      </c>
      <c r="C13" s="62">
        <f t="shared" si="0"/>
        <v>227356</v>
      </c>
      <c r="D13" s="62">
        <v>1067.230137</v>
      </c>
      <c r="E13" s="62">
        <v>11904</v>
      </c>
      <c r="F13" s="62">
        <f>SUM(F14:F16)</f>
        <v>1847.2684931500003</v>
      </c>
      <c r="G13" s="62">
        <f>SUM(G14:G16)</f>
        <v>25786</v>
      </c>
      <c r="H13" s="62">
        <f>SUM(H14:H16)</f>
        <v>7522.5780822200004</v>
      </c>
      <c r="I13" s="62">
        <f>SUM(I14:I16)</f>
        <v>265046</v>
      </c>
      <c r="J13" s="69"/>
      <c r="K13" s="69"/>
      <c r="L13" s="69"/>
      <c r="M13" s="69"/>
    </row>
    <row r="14" spans="1:16" s="60" customFormat="1" ht="12.6" customHeight="1">
      <c r="A14" s="1" t="s">
        <v>69</v>
      </c>
      <c r="B14" s="63">
        <f>2381.7342466-114</f>
        <v>2267.7342466</v>
      </c>
      <c r="C14" s="63">
        <f>119211-5333</f>
        <v>113878</v>
      </c>
      <c r="D14" s="63">
        <v>519.65753425000003</v>
      </c>
      <c r="E14" s="63">
        <v>6114</v>
      </c>
      <c r="F14" s="63">
        <f>851.2630137-47</f>
        <v>804.26301369999999</v>
      </c>
      <c r="G14" s="63">
        <f>11577-666</f>
        <v>10911</v>
      </c>
      <c r="H14" s="63">
        <f>B14+D14+F14</f>
        <v>3591.6547945500001</v>
      </c>
      <c r="I14" s="63">
        <f>C14+E14+G14</f>
        <v>130903</v>
      </c>
      <c r="J14" s="70"/>
      <c r="K14" s="1"/>
      <c r="L14" s="1"/>
      <c r="M14" s="1"/>
      <c r="N14" s="1"/>
      <c r="O14" s="1"/>
      <c r="P14" s="1"/>
    </row>
    <row r="15" spans="1:16" s="60" customFormat="1" ht="12.6" customHeight="1">
      <c r="A15" s="1" t="s">
        <v>66</v>
      </c>
      <c r="B15" s="63">
        <f>720.12328767+114</f>
        <v>834.12328766999997</v>
      </c>
      <c r="C15" s="63">
        <f>37567+5333</f>
        <v>42900</v>
      </c>
      <c r="D15" s="63">
        <v>198</v>
      </c>
      <c r="E15" s="63">
        <v>1996</v>
      </c>
      <c r="F15" s="63">
        <v>427</v>
      </c>
      <c r="G15" s="63">
        <v>5805</v>
      </c>
      <c r="H15" s="63">
        <f>B15+D15+F15</f>
        <v>1459.1232876700001</v>
      </c>
      <c r="I15" s="63">
        <f>C15+E15+G15</f>
        <v>50701</v>
      </c>
      <c r="J15" s="70"/>
      <c r="K15" s="1"/>
      <c r="L15" s="1"/>
      <c r="M15" s="1"/>
      <c r="N15" s="1"/>
      <c r="O15" s="1"/>
      <c r="P15" s="1"/>
    </row>
    <row r="16" spans="1:16" ht="12.6" customHeight="1">
      <c r="A16" s="1" t="s">
        <v>10</v>
      </c>
      <c r="B16" s="63">
        <v>1506.2219178</v>
      </c>
      <c r="C16" s="63">
        <v>70578</v>
      </c>
      <c r="D16" s="63">
        <v>349.57260273999998</v>
      </c>
      <c r="E16" s="63">
        <v>3794</v>
      </c>
      <c r="F16" s="63">
        <v>616.00547945000005</v>
      </c>
      <c r="G16" s="63">
        <v>9070</v>
      </c>
      <c r="H16" s="63">
        <v>2471.8000000000002</v>
      </c>
      <c r="I16" s="63">
        <v>83442</v>
      </c>
      <c r="J16" s="69"/>
    </row>
    <row r="17" spans="1:16">
      <c r="B17" s="64"/>
      <c r="C17" s="64"/>
      <c r="D17" s="64"/>
      <c r="E17" s="64"/>
      <c r="F17" s="64"/>
      <c r="G17" s="64"/>
      <c r="H17" s="64"/>
      <c r="I17" s="64"/>
      <c r="J17" s="69"/>
    </row>
    <row r="18" spans="1:16" ht="12.6" customHeight="1">
      <c r="A18" s="20" t="s">
        <v>0</v>
      </c>
      <c r="B18" s="62">
        <v>4640.3232877</v>
      </c>
      <c r="C18" s="62">
        <v>277442</v>
      </c>
      <c r="D18" s="62">
        <v>1678.4849314999999</v>
      </c>
      <c r="E18" s="62">
        <v>17250</v>
      </c>
      <c r="F18" s="62">
        <f>SUM(F19:F23)</f>
        <v>1233.287671239</v>
      </c>
      <c r="G18" s="62">
        <f>SUM(G19:G23)</f>
        <v>18848</v>
      </c>
      <c r="H18" s="62">
        <f>SUM(H19:H23)</f>
        <v>7552.0958904099998</v>
      </c>
      <c r="I18" s="62">
        <f>SUM(I19:I23)</f>
        <v>313540</v>
      </c>
      <c r="J18" s="69"/>
    </row>
    <row r="19" spans="1:16" ht="12.6" customHeight="1">
      <c r="A19" s="1" t="s">
        <v>11</v>
      </c>
      <c r="B19" s="63">
        <v>3052.7150685000001</v>
      </c>
      <c r="C19" s="63">
        <v>186366</v>
      </c>
      <c r="D19" s="63">
        <v>1221.7369862999999</v>
      </c>
      <c r="E19" s="63">
        <v>11414</v>
      </c>
      <c r="F19" s="63">
        <v>729.14794520999999</v>
      </c>
      <c r="G19" s="63">
        <v>11672</v>
      </c>
      <c r="H19" s="63">
        <v>5003.6000000000004</v>
      </c>
      <c r="I19" s="63">
        <v>209452</v>
      </c>
      <c r="J19" s="69"/>
    </row>
    <row r="20" spans="1:16" s="60" customFormat="1" ht="12.6" customHeight="1">
      <c r="A20" s="1" t="s">
        <v>70</v>
      </c>
      <c r="B20" s="63">
        <v>546.84931506999999</v>
      </c>
      <c r="C20" s="63">
        <v>30253</v>
      </c>
      <c r="D20" s="63">
        <v>176</v>
      </c>
      <c r="E20" s="63">
        <v>2197</v>
      </c>
      <c r="F20" s="63">
        <f>143+47</f>
        <v>190</v>
      </c>
      <c r="G20" s="63">
        <f>1812+666</f>
        <v>2478</v>
      </c>
      <c r="H20" s="63">
        <f>B20+D20+F20</f>
        <v>912.84931506999999</v>
      </c>
      <c r="I20" s="63">
        <f>C20+E20+G20</f>
        <v>34928</v>
      </c>
      <c r="J20" s="70"/>
      <c r="K20" s="1"/>
      <c r="L20" s="1"/>
      <c r="M20" s="1"/>
      <c r="N20" s="1"/>
      <c r="O20" s="1"/>
      <c r="P20" s="1"/>
    </row>
    <row r="21" spans="1:16" ht="12.6" customHeight="1">
      <c r="A21" s="1" t="s">
        <v>13</v>
      </c>
      <c r="B21" s="63">
        <v>510.37808218999999</v>
      </c>
      <c r="C21" s="63">
        <v>32523</v>
      </c>
      <c r="D21" s="63">
        <v>148</v>
      </c>
      <c r="E21" s="63">
        <v>2000</v>
      </c>
      <c r="F21" s="63">
        <v>28</v>
      </c>
      <c r="G21" s="63">
        <v>306</v>
      </c>
      <c r="H21" s="63">
        <v>686.37808218999999</v>
      </c>
      <c r="I21" s="63">
        <v>34829</v>
      </c>
      <c r="J21" s="69"/>
    </row>
    <row r="22" spans="1:16" ht="12.6" customHeight="1">
      <c r="A22" s="1" t="s">
        <v>14</v>
      </c>
      <c r="B22" s="63">
        <v>385.38082192000002</v>
      </c>
      <c r="C22" s="63">
        <v>19864</v>
      </c>
      <c r="D22" s="63">
        <v>122.74794521</v>
      </c>
      <c r="E22" s="63">
        <v>1545</v>
      </c>
      <c r="F22" s="63">
        <v>92.476712328999994</v>
      </c>
      <c r="G22" s="63">
        <v>1663</v>
      </c>
      <c r="H22" s="63">
        <v>600.60547944999996</v>
      </c>
      <c r="I22" s="63">
        <v>23072</v>
      </c>
      <c r="J22" s="69"/>
    </row>
    <row r="23" spans="1:16" ht="12.6" customHeight="1">
      <c r="A23" s="7" t="s">
        <v>1</v>
      </c>
      <c r="B23" s="63">
        <v>145</v>
      </c>
      <c r="C23" s="63">
        <v>8436</v>
      </c>
      <c r="D23" s="63">
        <v>10</v>
      </c>
      <c r="E23" s="63">
        <v>94</v>
      </c>
      <c r="F23" s="63">
        <v>193.66301369999999</v>
      </c>
      <c r="G23" s="63">
        <v>2729</v>
      </c>
      <c r="H23" s="63">
        <v>348.66301370000002</v>
      </c>
      <c r="I23" s="63">
        <v>11259</v>
      </c>
      <c r="J23" s="69"/>
    </row>
    <row r="24" spans="1:16">
      <c r="B24" s="64"/>
      <c r="C24" s="64"/>
      <c r="D24" s="64"/>
      <c r="E24" s="64"/>
      <c r="F24" s="64"/>
      <c r="G24" s="64"/>
      <c r="H24" s="64"/>
      <c r="I24" s="64"/>
      <c r="J24" s="69"/>
    </row>
    <row r="25" spans="1:16" ht="12.6" customHeight="1">
      <c r="A25" s="20" t="s">
        <v>15</v>
      </c>
      <c r="B25" s="62">
        <v>3230.9506848999999</v>
      </c>
      <c r="C25" s="62">
        <v>190426</v>
      </c>
      <c r="D25" s="62">
        <v>1310.3726027</v>
      </c>
      <c r="E25" s="62">
        <v>11294</v>
      </c>
      <c r="F25" s="62">
        <v>1687</v>
      </c>
      <c r="G25" s="62">
        <v>23032</v>
      </c>
      <c r="H25" s="62">
        <v>6228.3232877</v>
      </c>
      <c r="I25" s="62">
        <v>224752</v>
      </c>
      <c r="J25" s="69"/>
    </row>
    <row r="26" spans="1:16" ht="12.6" customHeight="1">
      <c r="A26" s="1" t="s">
        <v>16</v>
      </c>
      <c r="B26" s="63">
        <v>1198.6383562000001</v>
      </c>
      <c r="C26" s="63">
        <v>69166</v>
      </c>
      <c r="D26" s="63">
        <v>390.50410958999998</v>
      </c>
      <c r="E26" s="63">
        <v>3319</v>
      </c>
      <c r="F26" s="63">
        <v>579</v>
      </c>
      <c r="G26" s="63">
        <v>8560</v>
      </c>
      <c r="H26" s="63">
        <v>2168.1424658000001</v>
      </c>
      <c r="I26" s="63">
        <v>81045</v>
      </c>
      <c r="J26" s="69"/>
    </row>
    <row r="27" spans="1:16" ht="12.6" customHeight="1">
      <c r="A27" s="1" t="s">
        <v>17</v>
      </c>
      <c r="B27" s="63">
        <v>582.26027396999996</v>
      </c>
      <c r="C27" s="63">
        <v>31243</v>
      </c>
      <c r="D27" s="63">
        <v>291</v>
      </c>
      <c r="E27" s="63">
        <v>2462</v>
      </c>
      <c r="F27" s="63">
        <v>106</v>
      </c>
      <c r="G27" s="63">
        <v>1827</v>
      </c>
      <c r="H27" s="63">
        <v>979.26027396999996</v>
      </c>
      <c r="I27" s="63">
        <v>35532</v>
      </c>
      <c r="J27" s="69"/>
    </row>
    <row r="28" spans="1:16" ht="12.6" customHeight="1">
      <c r="A28" s="1" t="s">
        <v>18</v>
      </c>
      <c r="B28" s="63">
        <v>1450.0520548</v>
      </c>
      <c r="C28" s="63">
        <v>90017</v>
      </c>
      <c r="D28" s="63">
        <v>628.86849314999995</v>
      </c>
      <c r="E28" s="63">
        <v>5513</v>
      </c>
      <c r="F28" s="63">
        <v>1002</v>
      </c>
      <c r="G28" s="63">
        <v>12645</v>
      </c>
      <c r="H28" s="63">
        <v>3080.9205479000002</v>
      </c>
      <c r="I28" s="63">
        <v>108175</v>
      </c>
      <c r="J28" s="69"/>
    </row>
    <row r="29" spans="1:16">
      <c r="B29" s="64"/>
      <c r="C29" s="64"/>
      <c r="D29" s="64"/>
      <c r="E29" s="64"/>
      <c r="F29" s="64"/>
      <c r="G29" s="64"/>
      <c r="H29" s="64"/>
      <c r="I29" s="64"/>
      <c r="J29" s="69"/>
    </row>
    <row r="30" spans="1:16" ht="12.6" customHeight="1">
      <c r="A30" s="20" t="s">
        <v>19</v>
      </c>
      <c r="B30" s="62">
        <v>4472.0383561999997</v>
      </c>
      <c r="C30" s="62">
        <v>239501</v>
      </c>
      <c r="D30" s="62">
        <v>1410.3205479000001</v>
      </c>
      <c r="E30" s="62">
        <v>14274</v>
      </c>
      <c r="F30" s="62">
        <v>350.29315068</v>
      </c>
      <c r="G30" s="62">
        <v>4483</v>
      </c>
      <c r="H30" s="62">
        <v>6232.6520547999999</v>
      </c>
      <c r="I30" s="62">
        <v>258258</v>
      </c>
      <c r="J30" s="69"/>
    </row>
    <row r="31" spans="1:16" ht="12.6" customHeight="1">
      <c r="B31" s="63"/>
      <c r="C31" s="63"/>
      <c r="D31" s="63"/>
      <c r="E31" s="63"/>
      <c r="F31" s="63"/>
      <c r="G31" s="63"/>
      <c r="H31" s="63"/>
      <c r="I31" s="63"/>
      <c r="J31" s="69"/>
    </row>
    <row r="32" spans="1:16" ht="12.6" customHeight="1">
      <c r="A32" s="20" t="s">
        <v>20</v>
      </c>
      <c r="B32" s="62">
        <v>3178.3369862999998</v>
      </c>
      <c r="C32" s="62">
        <v>179836</v>
      </c>
      <c r="D32" s="62">
        <v>1428</v>
      </c>
      <c r="E32" s="62">
        <v>13394</v>
      </c>
      <c r="F32" s="62">
        <v>1343.3534247</v>
      </c>
      <c r="G32" s="62">
        <v>18337</v>
      </c>
      <c r="H32" s="62">
        <v>5949.6904109999996</v>
      </c>
      <c r="I32" s="62">
        <v>211567</v>
      </c>
      <c r="J32" s="69"/>
    </row>
    <row r="33" spans="1:16" ht="12.6" customHeight="1">
      <c r="A33" s="1" t="s">
        <v>21</v>
      </c>
      <c r="B33" s="63">
        <v>86.232876712000007</v>
      </c>
      <c r="C33" s="63">
        <v>4857</v>
      </c>
      <c r="D33" s="63">
        <v>11</v>
      </c>
      <c r="E33" s="63">
        <v>169</v>
      </c>
      <c r="F33" s="63">
        <v>50</v>
      </c>
      <c r="G33" s="63">
        <v>502</v>
      </c>
      <c r="H33" s="63">
        <v>147.23287671</v>
      </c>
      <c r="I33" s="63">
        <v>5528</v>
      </c>
      <c r="J33" s="69"/>
    </row>
    <row r="34" spans="1:16" ht="12.6" customHeight="1">
      <c r="A34" s="1" t="s">
        <v>22</v>
      </c>
      <c r="B34" s="63">
        <v>185.5260274</v>
      </c>
      <c r="C34" s="63">
        <v>10485</v>
      </c>
      <c r="D34" s="63">
        <v>62</v>
      </c>
      <c r="E34" s="63">
        <v>783</v>
      </c>
      <c r="F34" s="63">
        <v>43</v>
      </c>
      <c r="G34" s="63">
        <v>622</v>
      </c>
      <c r="H34" s="63">
        <v>290.52602739999998</v>
      </c>
      <c r="I34" s="63">
        <v>11890</v>
      </c>
      <c r="J34" s="69"/>
    </row>
    <row r="35" spans="1:16" ht="12.6" customHeight="1">
      <c r="A35" s="1" t="s">
        <v>23</v>
      </c>
      <c r="B35" s="63">
        <v>208.25205478999999</v>
      </c>
      <c r="C35" s="63">
        <v>14180</v>
      </c>
      <c r="D35" s="63">
        <v>136</v>
      </c>
      <c r="E35" s="63">
        <v>1321</v>
      </c>
      <c r="F35" s="63">
        <v>151.51506849</v>
      </c>
      <c r="G35" s="63">
        <v>2219</v>
      </c>
      <c r="H35" s="63">
        <v>495.76712328999997</v>
      </c>
      <c r="I35" s="63">
        <v>17720</v>
      </c>
      <c r="J35" s="69"/>
    </row>
    <row r="36" spans="1:16" ht="12.6" customHeight="1">
      <c r="A36" s="1" t="s">
        <v>24</v>
      </c>
      <c r="B36" s="63">
        <v>18</v>
      </c>
      <c r="C36" s="63">
        <v>930</v>
      </c>
      <c r="D36" s="63">
        <v>0</v>
      </c>
      <c r="E36" s="63">
        <v>0</v>
      </c>
      <c r="F36" s="63">
        <v>14.668493151</v>
      </c>
      <c r="G36" s="63">
        <v>312</v>
      </c>
      <c r="H36" s="63">
        <v>32.668493151</v>
      </c>
      <c r="I36" s="63">
        <v>1242</v>
      </c>
      <c r="J36" s="69"/>
    </row>
    <row r="37" spans="1:16" ht="12.6" customHeight="1">
      <c r="A37" s="1" t="s">
        <v>25</v>
      </c>
      <c r="B37" s="63">
        <v>1564.8904110000001</v>
      </c>
      <c r="C37" s="63">
        <v>82394</v>
      </c>
      <c r="D37" s="63">
        <v>433</v>
      </c>
      <c r="E37" s="63">
        <v>3732</v>
      </c>
      <c r="F37" s="63">
        <v>300.81369862999998</v>
      </c>
      <c r="G37" s="63">
        <v>3610</v>
      </c>
      <c r="H37" s="63">
        <v>2298.7041095999998</v>
      </c>
      <c r="I37" s="63">
        <v>89736</v>
      </c>
      <c r="J37" s="69"/>
    </row>
    <row r="38" spans="1:16" ht="12.6" customHeight="1">
      <c r="A38" s="1" t="s">
        <v>26</v>
      </c>
      <c r="B38" s="63">
        <v>545.82739726</v>
      </c>
      <c r="C38" s="63">
        <v>34882</v>
      </c>
      <c r="D38" s="63">
        <v>288</v>
      </c>
      <c r="E38" s="63">
        <v>2406</v>
      </c>
      <c r="F38" s="63">
        <v>295.78082191999999</v>
      </c>
      <c r="G38" s="63">
        <v>4174</v>
      </c>
      <c r="H38" s="63">
        <v>1129.6082191999999</v>
      </c>
      <c r="I38" s="63">
        <v>41462</v>
      </c>
      <c r="J38" s="69"/>
    </row>
    <row r="39" spans="1:16" ht="12.6" customHeight="1">
      <c r="A39" s="1" t="s">
        <v>27</v>
      </c>
      <c r="B39" s="63">
        <v>569.60821917999999</v>
      </c>
      <c r="C39" s="63">
        <v>32108</v>
      </c>
      <c r="D39" s="63">
        <v>498</v>
      </c>
      <c r="E39" s="63">
        <v>4983</v>
      </c>
      <c r="F39" s="63">
        <v>487.57534247000001</v>
      </c>
      <c r="G39" s="63">
        <v>6898</v>
      </c>
      <c r="H39" s="63">
        <v>1555.1835616000001</v>
      </c>
      <c r="I39" s="63">
        <v>43989</v>
      </c>
      <c r="J39" s="69"/>
    </row>
    <row r="40" spans="1:16">
      <c r="B40" s="64"/>
      <c r="C40" s="64"/>
      <c r="D40" s="64"/>
      <c r="E40" s="64"/>
      <c r="F40" s="64"/>
      <c r="G40" s="64"/>
      <c r="H40" s="64"/>
      <c r="I40" s="64"/>
      <c r="J40" s="69"/>
    </row>
    <row r="41" spans="1:16" ht="12.6" customHeight="1">
      <c r="A41" s="20" t="s">
        <v>28</v>
      </c>
      <c r="B41" s="62">
        <v>1643.7917808</v>
      </c>
      <c r="C41" s="62">
        <v>102511</v>
      </c>
      <c r="D41" s="62">
        <v>579</v>
      </c>
      <c r="E41" s="62">
        <v>4870</v>
      </c>
      <c r="F41" s="62">
        <v>466.85753425000001</v>
      </c>
      <c r="G41" s="62">
        <v>4970</v>
      </c>
      <c r="H41" s="62">
        <v>2689.6493151</v>
      </c>
      <c r="I41" s="62">
        <v>112351</v>
      </c>
      <c r="J41" s="69"/>
    </row>
    <row r="42" spans="1:16" s="60" customFormat="1" ht="12.6" customHeight="1">
      <c r="A42" s="1" t="s">
        <v>77</v>
      </c>
      <c r="B42" s="63">
        <v>977.15342466000004</v>
      </c>
      <c r="C42" s="63">
        <v>56973</v>
      </c>
      <c r="D42" s="63">
        <f>300-27</f>
        <v>273</v>
      </c>
      <c r="E42" s="63">
        <f>2642-242</f>
        <v>2400</v>
      </c>
      <c r="F42" s="63">
        <v>297.59726026999999</v>
      </c>
      <c r="G42" s="63">
        <v>2753</v>
      </c>
      <c r="H42" s="63">
        <f>B42+D42+F42</f>
        <v>1547.7506849299998</v>
      </c>
      <c r="I42" s="63">
        <f>C42+E42+G42</f>
        <v>62126</v>
      </c>
      <c r="J42" s="70"/>
      <c r="K42" s="1"/>
      <c r="L42" s="1"/>
      <c r="M42" s="1"/>
      <c r="N42" s="1"/>
      <c r="O42" s="1"/>
      <c r="P42" s="1"/>
    </row>
    <row r="43" spans="1:16" ht="12.6" customHeight="1">
      <c r="A43" s="1" t="s">
        <v>2</v>
      </c>
      <c r="B43" s="63">
        <v>63</v>
      </c>
      <c r="C43" s="63">
        <v>4320</v>
      </c>
      <c r="D43" s="63">
        <v>0</v>
      </c>
      <c r="E43" s="63">
        <v>0</v>
      </c>
      <c r="F43" s="63">
        <v>0</v>
      </c>
      <c r="G43" s="63">
        <v>0</v>
      </c>
      <c r="H43" s="63">
        <v>63</v>
      </c>
      <c r="I43" s="63">
        <v>4320</v>
      </c>
      <c r="J43" s="69"/>
    </row>
    <row r="44" spans="1:16" ht="12.6" customHeight="1">
      <c r="A44" s="1" t="s">
        <v>30</v>
      </c>
      <c r="B44" s="63">
        <v>274</v>
      </c>
      <c r="C44" s="63">
        <v>17346</v>
      </c>
      <c r="D44" s="63">
        <v>53</v>
      </c>
      <c r="E44" s="63">
        <v>372</v>
      </c>
      <c r="F44" s="63">
        <v>8</v>
      </c>
      <c r="G44" s="63">
        <v>158</v>
      </c>
      <c r="H44" s="63">
        <v>335</v>
      </c>
      <c r="I44" s="63">
        <v>17876</v>
      </c>
      <c r="J44" s="69"/>
    </row>
    <row r="45" spans="1:16" s="60" customFormat="1" ht="12.6" customHeight="1">
      <c r="A45" s="1" t="s">
        <v>78</v>
      </c>
      <c r="B45" s="63">
        <v>50.298630137000004</v>
      </c>
      <c r="C45" s="63">
        <v>3583</v>
      </c>
      <c r="D45" s="63">
        <v>27</v>
      </c>
      <c r="E45" s="63">
        <v>242</v>
      </c>
      <c r="F45" s="63">
        <v>0</v>
      </c>
      <c r="G45" s="63">
        <v>0</v>
      </c>
      <c r="H45" s="63">
        <f>B45+D45+F45</f>
        <v>77.298630137000004</v>
      </c>
      <c r="I45" s="63">
        <f>C45+E45+G45</f>
        <v>3825</v>
      </c>
      <c r="J45" s="70"/>
      <c r="K45" s="1"/>
      <c r="L45" s="1"/>
      <c r="M45" s="1"/>
      <c r="N45" s="1"/>
      <c r="O45" s="1"/>
      <c r="P45" s="1"/>
    </row>
    <row r="46" spans="1:16" ht="12.6" customHeight="1">
      <c r="A46" s="1" t="s">
        <v>32</v>
      </c>
      <c r="B46" s="63">
        <v>73.339726026999998</v>
      </c>
      <c r="C46" s="63">
        <v>5558</v>
      </c>
      <c r="D46" s="63">
        <v>0</v>
      </c>
      <c r="E46" s="63">
        <v>0</v>
      </c>
      <c r="F46" s="63">
        <v>26.260273973</v>
      </c>
      <c r="G46" s="63">
        <v>144</v>
      </c>
      <c r="H46" s="63">
        <v>99.6</v>
      </c>
      <c r="I46" s="63">
        <v>5702</v>
      </c>
      <c r="J46" s="69"/>
    </row>
    <row r="47" spans="1:16" ht="12.6" customHeight="1">
      <c r="A47" s="1" t="s">
        <v>33</v>
      </c>
      <c r="B47" s="63">
        <v>206</v>
      </c>
      <c r="C47" s="63">
        <v>14731</v>
      </c>
      <c r="D47" s="63">
        <v>226</v>
      </c>
      <c r="E47" s="63">
        <v>1856</v>
      </c>
      <c r="F47" s="63">
        <v>135</v>
      </c>
      <c r="G47" s="63">
        <v>1915</v>
      </c>
      <c r="H47" s="63">
        <v>567</v>
      </c>
      <c r="I47" s="63">
        <v>18502</v>
      </c>
      <c r="J47" s="69"/>
    </row>
    <row r="48" spans="1:16">
      <c r="B48" s="64"/>
      <c r="C48" s="64"/>
      <c r="D48" s="64"/>
      <c r="E48" s="64"/>
      <c r="F48" s="64"/>
      <c r="G48" s="64"/>
      <c r="H48" s="64"/>
      <c r="I48" s="64"/>
      <c r="J48" s="69"/>
    </row>
    <row r="49" spans="1:10" ht="12.6" customHeight="1">
      <c r="A49" s="20" t="s">
        <v>4</v>
      </c>
      <c r="B49" s="62">
        <v>1338</v>
      </c>
      <c r="C49" s="62">
        <v>58434</v>
      </c>
      <c r="D49" s="62">
        <v>299</v>
      </c>
      <c r="E49" s="62">
        <v>3111</v>
      </c>
      <c r="F49" s="62">
        <v>239</v>
      </c>
      <c r="G49" s="62">
        <v>2900</v>
      </c>
      <c r="H49" s="62">
        <v>1876</v>
      </c>
      <c r="I49" s="62">
        <v>64445</v>
      </c>
      <c r="J49" s="69"/>
    </row>
    <row r="50" spans="1:10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0" ht="12.6" customHeight="1">
      <c r="A51" s="1" t="s">
        <v>50</v>
      </c>
    </row>
    <row r="52" spans="1:10" ht="12.6" customHeight="1">
      <c r="A52" s="1" t="s">
        <v>51</v>
      </c>
    </row>
    <row r="53" spans="1:10" ht="12.6" customHeight="1">
      <c r="A53" s="1" t="s">
        <v>68</v>
      </c>
    </row>
    <row r="54" spans="1:10" ht="12.6" customHeight="1">
      <c r="A54" s="1" t="s">
        <v>71</v>
      </c>
    </row>
    <row r="55" spans="1:10" ht="12.6" customHeight="1">
      <c r="A55" s="1" t="s">
        <v>79</v>
      </c>
    </row>
    <row r="56" spans="1:10" ht="12.6" customHeight="1"/>
    <row r="57" spans="1:10" ht="12.6" customHeight="1">
      <c r="A57" s="60" t="s">
        <v>81</v>
      </c>
    </row>
    <row r="58" spans="1:10" ht="12.6" customHeight="1">
      <c r="A58" s="4" t="s">
        <v>36</v>
      </c>
    </row>
    <row r="59" spans="1:10" ht="12.6" customHeight="1">
      <c r="A59" s="1" t="s">
        <v>72</v>
      </c>
    </row>
    <row r="60" spans="1:10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G14" sqref="G14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77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78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79</v>
      </c>
    </row>
    <row r="56" spans="1:9" ht="12.6" customHeight="1"/>
    <row r="57" spans="1:9" ht="12.6" customHeight="1">
      <c r="A57" s="60" t="s">
        <v>80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2578125" defaultRowHeight="12.75"/>
  <cols>
    <col min="1" max="1" width="15.140625" style="39" customWidth="1"/>
    <col min="2" max="9" width="12.7109375" style="39" customWidth="1"/>
    <col min="10" max="16384" width="11.425781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2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19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Bachmann Marc BFS</cp:lastModifiedBy>
  <cp:lastPrinted>2018-09-10T11:59:52Z</cp:lastPrinted>
  <dcterms:created xsi:type="dcterms:W3CDTF">2000-10-30T09:49:40Z</dcterms:created>
  <dcterms:modified xsi:type="dcterms:W3CDTF">2021-10-04T09:55:39Z</dcterms:modified>
</cp:coreProperties>
</file>